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MLC_Dev\Source\Mlc.FrontEnd\Content\files\"/>
    </mc:Choice>
  </mc:AlternateContent>
  <xr:revisionPtr revIDLastSave="0" documentId="13_ncr:1_{2E410268-6CE3-4763-A28D-F5E71D934357}" xr6:coauthVersionLast="47" xr6:coauthVersionMax="47" xr10:uidLastSave="{00000000-0000-0000-0000-000000000000}"/>
  <bookViews>
    <workbookView xWindow="-28920" yWindow="-105" windowWidth="29040" windowHeight="15840" xr2:uid="{00000000-000D-0000-FFFF-FFFF00000000}"/>
  </bookViews>
  <sheets>
    <sheet name="MLK2" sheetId="1" r:id="rId1"/>
    <sheet name="Sifarnici" sheetId="2" r:id="rId2"/>
    <sheet name="Import" sheetId="3" r:id="rId3"/>
  </sheets>
  <definedNames>
    <definedName name="_AuthorizedPersonForRepresentation" hidden="1">'MLK2'!$AN$84</definedName>
    <definedName name="_CompensationDate" hidden="1">'MLK2'!$AG$14</definedName>
    <definedName name="_Date" hidden="1">'MLK2'!$AN$77</definedName>
    <definedName name="_FileFormat" hidden="1">'MLK2'!$AQ$14</definedName>
    <definedName name="_FileFormatFormula" hidden="1">'MLK2'!$AQ$16</definedName>
    <definedName name="_xlnm._FilterDatabase" localSheetId="0" hidden="1">'MLK2'!$C$20:$AL$70</definedName>
    <definedName name="_IsManual" hidden="1">'MLK2'!$AN$2</definedName>
    <definedName name="_MainAccountNumber" hidden="1">'MLK2'!$AN$14</definedName>
    <definedName name="_MaxExpiryDate" hidden="1">'MLK2'!$AG$11</definedName>
    <definedName name="_Place" hidden="1">'MLK2'!$AN$74</definedName>
    <definedName name="_TableIdentifier" hidden="1">'MLK2'!$C$20</definedName>
    <definedName name="_Time" hidden="1">'MLK2'!$AN$80</definedName>
    <definedName name="_UID" hidden="1">'MLK2'!$AN$9</definedName>
    <definedName name="_Valid" hidden="1">'MLK2'!$AN$7</definedName>
    <definedName name="_VersionDate" hidden="1">'MLK2'!$AO$5</definedName>
    <definedName name="Import_VersionDate">Import!$B$12</definedName>
    <definedName name="_xlnm.Print_Area" localSheetId="0">'MLK2'!$C$3:$AK$85</definedName>
    <definedName name="_xlnm.Print_Titles" localSheetId="0">'MLK2'!$C:$C,'MLK2'!$18:$20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  <c r="B12" i="3"/>
  <c r="AC1224" i="2"/>
  <c r="B10" i="3"/>
  <c r="B9" i="3"/>
  <c r="C8" i="3"/>
  <c r="C7" i="3"/>
  <c r="C6" i="3"/>
  <c r="C5" i="3"/>
  <c r="C4" i="3"/>
  <c r="C3" i="3"/>
  <c r="AC1223" i="2"/>
  <c r="AC1222" i="2"/>
  <c r="AC1221" i="2"/>
  <c r="AC1220" i="2"/>
  <c r="AC1219" i="2"/>
  <c r="AC1218" i="2"/>
  <c r="AC1217" i="2"/>
  <c r="AC1216" i="2"/>
  <c r="AC1215" i="2"/>
  <c r="AC1214" i="2"/>
  <c r="AC1213" i="2"/>
  <c r="AC1212" i="2"/>
  <c r="AC1211" i="2"/>
  <c r="AC1210" i="2"/>
  <c r="AC1209" i="2"/>
  <c r="AC1208" i="2"/>
  <c r="AC1207" i="2"/>
  <c r="AC1206" i="2"/>
  <c r="AC1205" i="2"/>
  <c r="AC1204" i="2"/>
  <c r="AC1203" i="2"/>
  <c r="AC1202" i="2"/>
  <c r="AC1201" i="2"/>
  <c r="AC1200" i="2"/>
  <c r="AC1199" i="2"/>
  <c r="AC1198" i="2"/>
  <c r="AC1197" i="2"/>
  <c r="AC1196" i="2"/>
  <c r="AC1195" i="2"/>
  <c r="AC1194" i="2"/>
  <c r="AC1193" i="2"/>
  <c r="AC1192" i="2"/>
  <c r="AC1191" i="2"/>
  <c r="AC1190" i="2"/>
  <c r="AC1189" i="2"/>
  <c r="AC1188" i="2"/>
  <c r="AC1187" i="2"/>
  <c r="AC1186" i="2"/>
  <c r="AC1185" i="2"/>
  <c r="AC1184" i="2"/>
  <c r="AC1183" i="2"/>
  <c r="AC1182" i="2"/>
  <c r="AC1181" i="2"/>
  <c r="AC1180" i="2"/>
  <c r="AC1179" i="2"/>
  <c r="AC1178" i="2"/>
  <c r="AC1177" i="2"/>
  <c r="AC1176" i="2"/>
  <c r="AC1175" i="2"/>
  <c r="AC1174" i="2"/>
  <c r="AC1173" i="2"/>
  <c r="AC1172" i="2"/>
  <c r="AC1171" i="2"/>
  <c r="AC1170" i="2"/>
  <c r="AC1169" i="2"/>
  <c r="AC1168" i="2"/>
  <c r="AC1167" i="2"/>
  <c r="AC1166" i="2"/>
  <c r="AC1165" i="2"/>
  <c r="AC1164" i="2"/>
  <c r="AC1163" i="2"/>
  <c r="AC1162" i="2"/>
  <c r="AC1161" i="2"/>
  <c r="AC1160" i="2"/>
  <c r="AC1159" i="2"/>
  <c r="AC1158" i="2"/>
  <c r="AC1157" i="2"/>
  <c r="AC1156" i="2"/>
  <c r="AC1155" i="2"/>
  <c r="AC1154" i="2"/>
  <c r="AC1153" i="2"/>
  <c r="AC1152" i="2"/>
  <c r="AC1151" i="2"/>
  <c r="AC1150" i="2"/>
  <c r="AC1149" i="2"/>
  <c r="AC1148" i="2"/>
  <c r="AC1147" i="2"/>
  <c r="AC1146" i="2"/>
  <c r="AC1145" i="2"/>
  <c r="AC1144" i="2"/>
  <c r="AC1143" i="2"/>
  <c r="AC1142" i="2"/>
  <c r="AC1141" i="2"/>
  <c r="AC1140" i="2"/>
  <c r="AC1139" i="2"/>
  <c r="AC1138" i="2"/>
  <c r="AC1137" i="2"/>
  <c r="AC1136" i="2"/>
  <c r="AC1135" i="2"/>
  <c r="AC1134" i="2"/>
  <c r="AC1133" i="2"/>
  <c r="AC1132" i="2"/>
  <c r="AC1131" i="2"/>
  <c r="AC1130" i="2"/>
  <c r="AC1129" i="2"/>
  <c r="AC1128" i="2"/>
  <c r="AC1127" i="2"/>
  <c r="AC1126" i="2"/>
  <c r="AC1125" i="2"/>
  <c r="AC1124" i="2"/>
  <c r="AC1123" i="2"/>
  <c r="AC1122" i="2"/>
  <c r="AC1121" i="2"/>
  <c r="AC1120" i="2"/>
  <c r="AC1119" i="2"/>
  <c r="AC1118" i="2"/>
  <c r="AC1117" i="2"/>
  <c r="AC1116" i="2"/>
  <c r="AC1115" i="2"/>
  <c r="AC1114" i="2"/>
  <c r="AC1113" i="2"/>
  <c r="AC1112" i="2"/>
  <c r="AC1111" i="2"/>
  <c r="AC1110" i="2"/>
  <c r="AC1109" i="2"/>
  <c r="AC1108" i="2"/>
  <c r="AC1107" i="2"/>
  <c r="AC1106" i="2"/>
  <c r="AC1105" i="2"/>
  <c r="AC1104" i="2"/>
  <c r="AC1103" i="2"/>
  <c r="AC1102" i="2"/>
  <c r="AC1101" i="2"/>
  <c r="AC1100" i="2"/>
  <c r="AC1099" i="2"/>
  <c r="AC1098" i="2"/>
  <c r="AC1097" i="2"/>
  <c r="AC1096" i="2"/>
  <c r="AC1095" i="2"/>
  <c r="AC1094" i="2"/>
  <c r="AC1093" i="2"/>
  <c r="AC1092" i="2"/>
  <c r="AC1091" i="2"/>
  <c r="AC1090" i="2"/>
  <c r="AC1089" i="2"/>
  <c r="AC1088" i="2"/>
  <c r="AC1087" i="2"/>
  <c r="AC1086" i="2"/>
  <c r="AC1085" i="2"/>
  <c r="AC1084" i="2"/>
  <c r="AC1083" i="2"/>
  <c r="AC1082" i="2"/>
  <c r="AC1081" i="2"/>
  <c r="AC1080" i="2"/>
  <c r="AC1079" i="2"/>
  <c r="AC1078" i="2"/>
  <c r="AC1077" i="2"/>
  <c r="AC1076" i="2"/>
  <c r="AC1075" i="2"/>
  <c r="AC1074" i="2"/>
  <c r="AC1073" i="2"/>
  <c r="AC1072" i="2"/>
  <c r="AC1071" i="2"/>
  <c r="AC1070" i="2"/>
  <c r="AC1069" i="2"/>
  <c r="AC1068" i="2"/>
  <c r="AC1067" i="2"/>
  <c r="AC1066" i="2"/>
  <c r="AC1065" i="2"/>
  <c r="AC1064" i="2"/>
  <c r="AC1063" i="2"/>
  <c r="AC1062" i="2"/>
  <c r="AC1061" i="2"/>
  <c r="AC1060" i="2"/>
  <c r="AC1059" i="2"/>
  <c r="AC1058" i="2"/>
  <c r="AC1057" i="2"/>
  <c r="AC1056" i="2"/>
  <c r="AC1055" i="2"/>
  <c r="AC1054" i="2"/>
  <c r="AC1053" i="2"/>
  <c r="AC1052" i="2"/>
  <c r="AC1051" i="2"/>
  <c r="AC1050" i="2"/>
  <c r="AC1049" i="2"/>
  <c r="AC1048" i="2"/>
  <c r="AC1047" i="2"/>
  <c r="AC1046" i="2"/>
  <c r="AC1045" i="2"/>
  <c r="AC1044" i="2"/>
  <c r="AC1043" i="2"/>
  <c r="AC1042" i="2"/>
  <c r="AC1041" i="2"/>
  <c r="AC1040" i="2"/>
  <c r="AC1039" i="2"/>
  <c r="AC1038" i="2"/>
  <c r="AC1037" i="2"/>
  <c r="AC1036" i="2"/>
  <c r="AC1035" i="2"/>
  <c r="AC1034" i="2"/>
  <c r="AC1033" i="2"/>
  <c r="AC1032" i="2"/>
  <c r="AC1031" i="2"/>
  <c r="AC1030" i="2"/>
  <c r="AC1029" i="2"/>
  <c r="AC1028" i="2"/>
  <c r="AC1027" i="2"/>
  <c r="AC1026" i="2"/>
  <c r="AC1025" i="2"/>
  <c r="AC1024" i="2"/>
  <c r="AC1023" i="2"/>
  <c r="AC1022" i="2"/>
  <c r="AC1021" i="2"/>
  <c r="AC1020" i="2"/>
  <c r="AC1019" i="2"/>
  <c r="AC1018" i="2"/>
  <c r="AC1017" i="2"/>
  <c r="AC1016" i="2"/>
  <c r="AC1015" i="2"/>
  <c r="AC1014" i="2"/>
  <c r="AC1013" i="2"/>
  <c r="AC1012" i="2"/>
  <c r="AC1011" i="2"/>
  <c r="AC1010" i="2"/>
  <c r="AC1009" i="2"/>
  <c r="AC1008" i="2"/>
  <c r="AC1007" i="2"/>
  <c r="AC1006" i="2"/>
  <c r="AC1005" i="2"/>
  <c r="AC1004" i="2"/>
  <c r="AC1003" i="2"/>
  <c r="AC1002" i="2"/>
  <c r="AC1001" i="2"/>
  <c r="AC1000" i="2"/>
  <c r="AC999" i="2"/>
  <c r="AC998" i="2"/>
  <c r="AC997" i="2"/>
  <c r="AC996" i="2"/>
  <c r="AC995" i="2"/>
  <c r="AC994" i="2"/>
  <c r="AC993" i="2"/>
  <c r="AC992" i="2"/>
  <c r="AC991" i="2"/>
  <c r="AC990" i="2"/>
  <c r="AC989" i="2"/>
  <c r="AC988" i="2"/>
  <c r="AC987" i="2"/>
  <c r="AC986" i="2"/>
  <c r="AC985" i="2"/>
  <c r="AC984" i="2"/>
  <c r="AC983" i="2"/>
  <c r="AC982" i="2"/>
  <c r="AC981" i="2"/>
  <c r="AC980" i="2"/>
  <c r="AC979" i="2"/>
  <c r="AC978" i="2"/>
  <c r="AC977" i="2"/>
  <c r="AC976" i="2"/>
  <c r="AC975" i="2"/>
  <c r="AC974" i="2"/>
  <c r="AC973" i="2"/>
  <c r="AC972" i="2"/>
  <c r="AC971" i="2"/>
  <c r="AC970" i="2"/>
  <c r="AC969" i="2"/>
  <c r="AC968" i="2"/>
  <c r="AC967" i="2"/>
  <c r="AC966" i="2"/>
  <c r="AC965" i="2"/>
  <c r="AC964" i="2"/>
  <c r="AC963" i="2"/>
  <c r="AC962" i="2"/>
  <c r="AC961" i="2"/>
  <c r="AC960" i="2"/>
  <c r="AC959" i="2"/>
  <c r="AC958" i="2"/>
  <c r="AC957" i="2"/>
  <c r="AC956" i="2"/>
  <c r="AC955" i="2"/>
  <c r="AC954" i="2"/>
  <c r="AC953" i="2"/>
  <c r="AC952" i="2"/>
  <c r="AC951" i="2"/>
  <c r="AC950" i="2"/>
  <c r="AC949" i="2"/>
  <c r="AC948" i="2"/>
  <c r="AC947" i="2"/>
  <c r="AC946" i="2"/>
  <c r="AC945" i="2"/>
  <c r="AC944" i="2"/>
  <c r="AC943" i="2"/>
  <c r="AC942" i="2"/>
  <c r="AC941" i="2"/>
  <c r="AC940" i="2"/>
  <c r="AC939" i="2"/>
  <c r="AC938" i="2"/>
  <c r="AC937" i="2"/>
  <c r="AC936" i="2"/>
  <c r="AC935" i="2"/>
  <c r="AC934" i="2"/>
  <c r="AC933" i="2"/>
  <c r="AC932" i="2"/>
  <c r="AC931" i="2"/>
  <c r="AC930" i="2"/>
  <c r="AC929" i="2"/>
  <c r="AC928" i="2"/>
  <c r="AC927" i="2"/>
  <c r="AC926" i="2"/>
  <c r="AC925" i="2"/>
  <c r="AC924" i="2"/>
  <c r="AC923" i="2"/>
  <c r="AC922" i="2"/>
  <c r="AC921" i="2"/>
  <c r="AC920" i="2"/>
  <c r="AC919" i="2"/>
  <c r="AC918" i="2"/>
  <c r="AC917" i="2"/>
  <c r="AC916" i="2"/>
  <c r="AC915" i="2"/>
  <c r="AC914" i="2"/>
  <c r="AC913" i="2"/>
  <c r="AC912" i="2"/>
  <c r="AC911" i="2"/>
  <c r="AC910" i="2"/>
  <c r="AC909" i="2"/>
  <c r="AC908" i="2"/>
  <c r="AC907" i="2"/>
  <c r="AC906" i="2"/>
  <c r="AC905" i="2"/>
  <c r="AC904" i="2"/>
  <c r="AC903" i="2"/>
  <c r="AC902" i="2"/>
  <c r="AC901" i="2"/>
  <c r="AC900" i="2"/>
  <c r="AC899" i="2"/>
  <c r="AC898" i="2"/>
  <c r="AC897" i="2"/>
  <c r="AC896" i="2"/>
  <c r="AC895" i="2"/>
  <c r="AC894" i="2"/>
  <c r="AC893" i="2"/>
  <c r="AC892" i="2"/>
  <c r="AC891" i="2"/>
  <c r="AC890" i="2"/>
  <c r="AC889" i="2"/>
  <c r="AC888" i="2"/>
  <c r="AC887" i="2"/>
  <c r="AC886" i="2"/>
  <c r="AC885" i="2"/>
  <c r="AC884" i="2"/>
  <c r="AC883" i="2"/>
  <c r="AC882" i="2"/>
  <c r="AC881" i="2"/>
  <c r="AC880" i="2"/>
  <c r="AC879" i="2"/>
  <c r="AC878" i="2"/>
  <c r="AC877" i="2"/>
  <c r="AC876" i="2"/>
  <c r="AC875" i="2"/>
  <c r="AC874" i="2"/>
  <c r="AC873" i="2"/>
  <c r="AC872" i="2"/>
  <c r="AC871" i="2"/>
  <c r="AC870" i="2"/>
  <c r="AC869" i="2"/>
  <c r="AC868" i="2"/>
  <c r="AC867" i="2"/>
  <c r="AC866" i="2"/>
  <c r="AC865" i="2"/>
  <c r="AC864" i="2"/>
  <c r="AC863" i="2"/>
  <c r="AC862" i="2"/>
  <c r="AC861" i="2"/>
  <c r="AC860" i="2"/>
  <c r="AC859" i="2"/>
  <c r="AC858" i="2"/>
  <c r="AC857" i="2"/>
  <c r="AC856" i="2"/>
  <c r="AC855" i="2"/>
  <c r="AC854" i="2"/>
  <c r="AC853" i="2"/>
  <c r="AC852" i="2"/>
  <c r="AC851" i="2"/>
  <c r="AC850" i="2"/>
  <c r="AC849" i="2"/>
  <c r="AC848" i="2"/>
  <c r="AC847" i="2"/>
  <c r="AC846" i="2"/>
  <c r="AC845" i="2"/>
  <c r="AC844" i="2"/>
  <c r="AC843" i="2"/>
  <c r="AC842" i="2"/>
  <c r="AC841" i="2"/>
  <c r="AC840" i="2"/>
  <c r="AC839" i="2"/>
  <c r="AC838" i="2"/>
  <c r="AC837" i="2"/>
  <c r="AC836" i="2"/>
  <c r="AC835" i="2"/>
  <c r="AC834" i="2"/>
  <c r="AC833" i="2"/>
  <c r="AC832" i="2"/>
  <c r="AC831" i="2"/>
  <c r="AC830" i="2"/>
  <c r="AC829" i="2"/>
  <c r="AC828" i="2"/>
  <c r="AC827" i="2"/>
  <c r="AC826" i="2"/>
  <c r="AC825" i="2"/>
  <c r="AC824" i="2"/>
  <c r="AC823" i="2"/>
  <c r="AC822" i="2"/>
  <c r="AC821" i="2"/>
  <c r="AC820" i="2"/>
  <c r="AC819" i="2"/>
  <c r="AC818" i="2"/>
  <c r="AC817" i="2"/>
  <c r="AC816" i="2"/>
  <c r="AC815" i="2"/>
  <c r="AC814" i="2"/>
  <c r="AC813" i="2"/>
  <c r="AC812" i="2"/>
  <c r="AC811" i="2"/>
  <c r="AC810" i="2"/>
  <c r="AC809" i="2"/>
  <c r="AC808" i="2"/>
  <c r="AC807" i="2"/>
  <c r="AC806" i="2"/>
  <c r="AC805" i="2"/>
  <c r="AC804" i="2"/>
  <c r="AC803" i="2"/>
  <c r="AC802" i="2"/>
  <c r="AC801" i="2"/>
  <c r="AC800" i="2"/>
  <c r="AC799" i="2"/>
  <c r="AC798" i="2"/>
  <c r="AC797" i="2"/>
  <c r="AC796" i="2"/>
  <c r="AC795" i="2"/>
  <c r="AC794" i="2"/>
  <c r="AC793" i="2"/>
  <c r="AC792" i="2"/>
  <c r="AC791" i="2"/>
  <c r="AC790" i="2"/>
  <c r="AC789" i="2"/>
  <c r="AC788" i="2"/>
  <c r="AC787" i="2"/>
  <c r="AC786" i="2"/>
  <c r="AC785" i="2"/>
  <c r="AC784" i="2"/>
  <c r="AC783" i="2"/>
  <c r="AC782" i="2"/>
  <c r="AC781" i="2"/>
  <c r="AC780" i="2"/>
  <c r="AC779" i="2"/>
  <c r="AC778" i="2"/>
  <c r="AC777" i="2"/>
  <c r="AC776" i="2"/>
  <c r="AC775" i="2"/>
  <c r="AC774" i="2"/>
  <c r="AC773" i="2"/>
  <c r="AC772" i="2"/>
  <c r="AC771" i="2"/>
  <c r="AC770" i="2"/>
  <c r="AC769" i="2"/>
  <c r="AC768" i="2"/>
  <c r="AC767" i="2"/>
  <c r="AC766" i="2"/>
  <c r="AC765" i="2"/>
  <c r="AC764" i="2"/>
  <c r="AC763" i="2"/>
  <c r="AC762" i="2"/>
  <c r="AC761" i="2"/>
  <c r="AC760" i="2"/>
  <c r="AC759" i="2"/>
  <c r="AC758" i="2"/>
  <c r="AC757" i="2"/>
  <c r="AC756" i="2"/>
  <c r="AC755" i="2"/>
  <c r="AC754" i="2"/>
  <c r="AC753" i="2"/>
  <c r="AC752" i="2"/>
  <c r="AC751" i="2"/>
  <c r="AC750" i="2"/>
  <c r="AC749" i="2"/>
  <c r="AC748" i="2"/>
  <c r="AC747" i="2"/>
  <c r="AC746" i="2"/>
  <c r="AC745" i="2"/>
  <c r="AC744" i="2"/>
  <c r="AC743" i="2"/>
  <c r="AC742" i="2"/>
  <c r="AC741" i="2"/>
  <c r="AC740" i="2"/>
  <c r="AC739" i="2"/>
  <c r="AC738" i="2"/>
  <c r="AC737" i="2"/>
  <c r="AC736" i="2"/>
  <c r="AC735" i="2"/>
  <c r="AC734" i="2"/>
  <c r="AC733" i="2"/>
  <c r="AC732" i="2"/>
  <c r="AC731" i="2"/>
  <c r="AC730" i="2"/>
  <c r="AC729" i="2"/>
  <c r="AC728" i="2"/>
  <c r="AC727" i="2"/>
  <c r="AC726" i="2"/>
  <c r="AC725" i="2"/>
  <c r="AC724" i="2"/>
  <c r="AC723" i="2"/>
  <c r="AC722" i="2"/>
  <c r="AC721" i="2"/>
  <c r="AC720" i="2"/>
  <c r="AC719" i="2"/>
  <c r="AC718" i="2"/>
  <c r="AC717" i="2"/>
  <c r="AC716" i="2"/>
  <c r="AC715" i="2"/>
  <c r="AC714" i="2"/>
  <c r="AC713" i="2"/>
  <c r="AC712" i="2"/>
  <c r="AC711" i="2"/>
  <c r="AC710" i="2"/>
  <c r="AC709" i="2"/>
  <c r="AC708" i="2"/>
  <c r="AC707" i="2"/>
  <c r="AC706" i="2"/>
  <c r="AC705" i="2"/>
  <c r="AC704" i="2"/>
  <c r="AC703" i="2"/>
  <c r="AC702" i="2"/>
  <c r="AC701" i="2"/>
  <c r="AC700" i="2"/>
  <c r="AC699" i="2"/>
  <c r="AC698" i="2"/>
  <c r="AC697" i="2"/>
  <c r="AC696" i="2"/>
  <c r="AC695" i="2"/>
  <c r="AC694" i="2"/>
  <c r="AC693" i="2"/>
  <c r="AC692" i="2"/>
  <c r="AC691" i="2"/>
  <c r="AC690" i="2"/>
  <c r="AC689" i="2"/>
  <c r="AC688" i="2"/>
  <c r="AC687" i="2"/>
  <c r="AC686" i="2"/>
  <c r="AC685" i="2"/>
  <c r="AC684" i="2"/>
  <c r="AC683" i="2"/>
  <c r="AC682" i="2"/>
  <c r="AC681" i="2"/>
  <c r="AC680" i="2"/>
  <c r="AC679" i="2"/>
  <c r="AC678" i="2"/>
  <c r="AC677" i="2"/>
  <c r="AC676" i="2"/>
  <c r="AC675" i="2"/>
  <c r="AC674" i="2"/>
  <c r="AC673" i="2"/>
  <c r="AC672" i="2"/>
  <c r="AC671" i="2"/>
  <c r="AC670" i="2"/>
  <c r="AC669" i="2"/>
  <c r="AC668" i="2"/>
  <c r="AC667" i="2"/>
  <c r="AC666" i="2"/>
  <c r="AC665" i="2"/>
  <c r="AC664" i="2"/>
  <c r="AC663" i="2"/>
  <c r="AC662" i="2"/>
  <c r="AC661" i="2"/>
  <c r="AC660" i="2"/>
  <c r="AC659" i="2"/>
  <c r="AC658" i="2"/>
  <c r="AC657" i="2"/>
  <c r="AC656" i="2"/>
  <c r="AC655" i="2"/>
  <c r="AC654" i="2"/>
  <c r="AC653" i="2"/>
  <c r="AC652" i="2"/>
  <c r="AC651" i="2"/>
  <c r="AC650" i="2"/>
  <c r="AC649" i="2"/>
  <c r="AC648" i="2"/>
  <c r="AC647" i="2"/>
  <c r="AC646" i="2"/>
  <c r="AC645" i="2"/>
  <c r="AC644" i="2"/>
  <c r="AC643" i="2"/>
  <c r="AC642" i="2"/>
  <c r="AC641" i="2"/>
  <c r="AC640" i="2"/>
  <c r="AC639" i="2"/>
  <c r="AC638" i="2"/>
  <c r="AC637" i="2"/>
  <c r="AC636" i="2"/>
  <c r="AC635" i="2"/>
  <c r="AC634" i="2"/>
  <c r="AC633" i="2"/>
  <c r="AC632" i="2"/>
  <c r="AC631" i="2"/>
  <c r="AC630" i="2"/>
  <c r="AC629" i="2"/>
  <c r="AC628" i="2"/>
  <c r="AC627" i="2"/>
  <c r="AC626" i="2"/>
  <c r="AC625" i="2"/>
  <c r="AC624" i="2"/>
  <c r="AC623" i="2"/>
  <c r="AC622" i="2"/>
  <c r="AC621" i="2"/>
  <c r="AC620" i="2"/>
  <c r="AC619" i="2"/>
  <c r="AC618" i="2"/>
  <c r="AC617" i="2"/>
  <c r="AC616" i="2"/>
  <c r="AC615" i="2"/>
  <c r="AC614" i="2"/>
  <c r="AC613" i="2"/>
  <c r="AC612" i="2"/>
  <c r="AC611" i="2"/>
  <c r="AC610" i="2"/>
  <c r="AC609" i="2"/>
  <c r="AC608" i="2"/>
  <c r="AC607" i="2"/>
  <c r="AC606" i="2"/>
  <c r="AC605" i="2"/>
  <c r="AC604" i="2"/>
  <c r="AC603" i="2"/>
  <c r="AC602" i="2"/>
  <c r="AC601" i="2"/>
  <c r="AC600" i="2"/>
  <c r="AC599" i="2"/>
  <c r="AC598" i="2"/>
  <c r="AC597" i="2"/>
  <c r="AC596" i="2"/>
  <c r="AC595" i="2"/>
  <c r="AC594" i="2"/>
  <c r="AC593" i="2"/>
  <c r="AC592" i="2"/>
  <c r="AC591" i="2"/>
  <c r="AC590" i="2"/>
  <c r="AC589" i="2"/>
  <c r="AC588" i="2"/>
  <c r="AC587" i="2"/>
  <c r="AC586" i="2"/>
  <c r="AC585" i="2"/>
  <c r="AC584" i="2"/>
  <c r="AC583" i="2"/>
  <c r="AC582" i="2"/>
  <c r="AC581" i="2"/>
  <c r="AC580" i="2"/>
  <c r="AC579" i="2"/>
  <c r="AC578" i="2"/>
  <c r="AC577" i="2"/>
  <c r="AC576" i="2"/>
  <c r="AC575" i="2"/>
  <c r="AC574" i="2"/>
  <c r="AC573" i="2"/>
  <c r="AC572" i="2"/>
  <c r="AC571" i="2"/>
  <c r="AC570" i="2"/>
  <c r="AC569" i="2"/>
  <c r="AC568" i="2"/>
  <c r="AC567" i="2"/>
  <c r="AC566" i="2"/>
  <c r="AC565" i="2"/>
  <c r="AC564" i="2"/>
  <c r="AC563" i="2"/>
  <c r="AC562" i="2"/>
  <c r="AC561" i="2"/>
  <c r="AC560" i="2"/>
  <c r="AC559" i="2"/>
  <c r="AC558" i="2"/>
  <c r="AC557" i="2"/>
  <c r="AC556" i="2"/>
  <c r="AC555" i="2"/>
  <c r="AC554" i="2"/>
  <c r="AC553" i="2"/>
  <c r="AC552" i="2"/>
  <c r="AC551" i="2"/>
  <c r="AC550" i="2"/>
  <c r="AC549" i="2"/>
  <c r="AC548" i="2"/>
  <c r="AC547" i="2"/>
  <c r="AC546" i="2"/>
  <c r="AC545" i="2"/>
  <c r="AC544" i="2"/>
  <c r="AC543" i="2"/>
  <c r="AC542" i="2"/>
  <c r="AC541" i="2"/>
  <c r="AC540" i="2"/>
  <c r="AC539" i="2"/>
  <c r="AC538" i="2"/>
  <c r="AC537" i="2"/>
  <c r="AC536" i="2"/>
  <c r="AC535" i="2"/>
  <c r="AC534" i="2"/>
  <c r="AC533" i="2"/>
  <c r="AC532" i="2"/>
  <c r="AC531" i="2"/>
  <c r="AC530" i="2"/>
  <c r="AC529" i="2"/>
  <c r="AC528" i="2"/>
  <c r="AC527" i="2"/>
  <c r="AC526" i="2"/>
  <c r="AC525" i="2"/>
  <c r="AC524" i="2"/>
  <c r="AC523" i="2"/>
  <c r="AC522" i="2"/>
  <c r="AC521" i="2"/>
  <c r="AC520" i="2"/>
  <c r="AC519" i="2"/>
  <c r="AC518" i="2"/>
  <c r="AC517" i="2"/>
  <c r="AC516" i="2"/>
  <c r="AC515" i="2"/>
  <c r="AC514" i="2"/>
  <c r="AC513" i="2"/>
  <c r="AC512" i="2"/>
  <c r="AC511" i="2"/>
  <c r="AC510" i="2"/>
  <c r="AC509" i="2"/>
  <c r="AC508" i="2"/>
  <c r="AC507" i="2"/>
  <c r="AC506" i="2"/>
  <c r="AC505" i="2"/>
  <c r="AC504" i="2"/>
  <c r="AC503" i="2"/>
  <c r="AC502" i="2"/>
  <c r="AC501" i="2"/>
  <c r="AC500" i="2"/>
  <c r="AC499" i="2"/>
  <c r="AC498" i="2"/>
  <c r="AC497" i="2"/>
  <c r="AC496" i="2"/>
  <c r="AC495" i="2"/>
  <c r="AC494" i="2"/>
  <c r="AC493" i="2"/>
  <c r="AC492" i="2"/>
  <c r="AC491" i="2"/>
  <c r="AC490" i="2"/>
  <c r="AC489" i="2"/>
  <c r="AC488" i="2"/>
  <c r="AC487" i="2"/>
  <c r="AC486" i="2"/>
  <c r="AC485" i="2"/>
  <c r="AC484" i="2"/>
  <c r="AC483" i="2"/>
  <c r="AC482" i="2"/>
  <c r="AC481" i="2"/>
  <c r="AC480" i="2"/>
  <c r="AC479" i="2"/>
  <c r="AC478" i="2"/>
  <c r="AC477" i="2"/>
  <c r="AC476" i="2"/>
  <c r="AC475" i="2"/>
  <c r="AC474" i="2"/>
  <c r="AC473" i="2"/>
  <c r="AC472" i="2"/>
  <c r="AC471" i="2"/>
  <c r="AC470" i="2"/>
  <c r="AC469" i="2"/>
  <c r="AC468" i="2"/>
  <c r="AC467" i="2"/>
  <c r="AC466" i="2"/>
  <c r="AC465" i="2"/>
  <c r="AC464" i="2"/>
  <c r="AC463" i="2"/>
  <c r="AC462" i="2"/>
  <c r="AC461" i="2"/>
  <c r="AC460" i="2"/>
  <c r="AC459" i="2"/>
  <c r="AC458" i="2"/>
  <c r="AC457" i="2"/>
  <c r="AC456" i="2"/>
  <c r="AC455" i="2"/>
  <c r="AC454" i="2"/>
  <c r="AC453" i="2"/>
  <c r="AC452" i="2"/>
  <c r="AC451" i="2"/>
  <c r="AC450" i="2"/>
  <c r="AC449" i="2"/>
  <c r="AC448" i="2"/>
  <c r="AC447" i="2"/>
  <c r="AC446" i="2"/>
  <c r="AC445" i="2"/>
  <c r="AC444" i="2"/>
  <c r="AC443" i="2"/>
  <c r="AC442" i="2"/>
  <c r="AC441" i="2"/>
  <c r="AC440" i="2"/>
  <c r="AC439" i="2"/>
  <c r="AC438" i="2"/>
  <c r="AC437" i="2"/>
  <c r="AC436" i="2"/>
  <c r="AC435" i="2"/>
  <c r="AC434" i="2"/>
  <c r="AC433" i="2"/>
  <c r="AC432" i="2"/>
  <c r="AC431" i="2"/>
  <c r="AC430" i="2"/>
  <c r="AC429" i="2"/>
  <c r="AC428" i="2"/>
  <c r="AC427" i="2"/>
  <c r="AC426" i="2"/>
  <c r="AC425" i="2"/>
  <c r="AC424" i="2"/>
  <c r="AC423" i="2"/>
  <c r="AC422" i="2"/>
  <c r="AC421" i="2"/>
  <c r="AC420" i="2"/>
  <c r="AC419" i="2"/>
  <c r="AC418" i="2"/>
  <c r="AC417" i="2"/>
  <c r="AC416" i="2"/>
  <c r="AC415" i="2"/>
  <c r="AC414" i="2"/>
  <c r="AC413" i="2"/>
  <c r="AC412" i="2"/>
  <c r="AC411" i="2"/>
  <c r="AC410" i="2"/>
  <c r="AC409" i="2"/>
  <c r="AC408" i="2"/>
  <c r="AC407" i="2"/>
  <c r="AC406" i="2"/>
  <c r="AC405" i="2"/>
  <c r="AC404" i="2"/>
  <c r="AC403" i="2"/>
  <c r="AC402" i="2"/>
  <c r="AC401" i="2"/>
  <c r="AC400" i="2"/>
  <c r="AC399" i="2"/>
  <c r="AC398" i="2"/>
  <c r="AC397" i="2"/>
  <c r="AC396" i="2"/>
  <c r="AC395" i="2"/>
  <c r="AC394" i="2"/>
  <c r="AC393" i="2"/>
  <c r="AC392" i="2"/>
  <c r="AC391" i="2"/>
  <c r="AC390" i="2"/>
  <c r="AC389" i="2"/>
  <c r="AC388" i="2"/>
  <c r="AC387" i="2"/>
  <c r="AC386" i="2"/>
  <c r="AC385" i="2"/>
  <c r="AC384" i="2"/>
  <c r="AC383" i="2"/>
  <c r="AC382" i="2"/>
  <c r="AC381" i="2"/>
  <c r="AC380" i="2"/>
  <c r="AC379" i="2"/>
  <c r="AC378" i="2"/>
  <c r="AC377" i="2"/>
  <c r="AC376" i="2"/>
  <c r="AC375" i="2"/>
  <c r="AC374" i="2"/>
  <c r="AC373" i="2"/>
  <c r="AC372" i="2"/>
  <c r="AC371" i="2"/>
  <c r="AC370" i="2"/>
  <c r="AC369" i="2"/>
  <c r="AC368" i="2"/>
  <c r="AC367" i="2"/>
  <c r="AC366" i="2"/>
  <c r="AC365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50" i="2"/>
  <c r="AC349" i="2"/>
  <c r="AC348" i="2"/>
  <c r="AC347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N84" i="1"/>
  <c r="AL84" i="1" s="1"/>
  <c r="AM84" i="1"/>
  <c r="AL80" i="1"/>
  <c r="AM80" i="1" s="1"/>
  <c r="AN80" i="1" s="1"/>
  <c r="B7" i="3" s="1"/>
  <c r="AN74" i="1"/>
  <c r="AL74" i="1" s="1"/>
  <c r="AM74" i="1"/>
  <c r="BE70" i="1"/>
  <c r="BD70" i="1"/>
  <c r="BB70" i="1"/>
  <c r="BA70" i="1"/>
  <c r="AZ70" i="1"/>
  <c r="AY70" i="1"/>
  <c r="AX70" i="1"/>
  <c r="AW70" i="1"/>
  <c r="AV70" i="1"/>
  <c r="AU70" i="1"/>
  <c r="AT70" i="1"/>
  <c r="AS70" i="1"/>
  <c r="AP70" i="1"/>
  <c r="AG70" i="1"/>
  <c r="AB70" i="1"/>
  <c r="BF70" i="1" s="1"/>
  <c r="BE69" i="1"/>
  <c r="BD69" i="1"/>
  <c r="BB69" i="1"/>
  <c r="BA69" i="1"/>
  <c r="AZ69" i="1"/>
  <c r="AY69" i="1"/>
  <c r="AX69" i="1"/>
  <c r="AW69" i="1"/>
  <c r="AV69" i="1"/>
  <c r="AU69" i="1"/>
  <c r="AT69" i="1"/>
  <c r="AS69" i="1"/>
  <c r="AP69" i="1"/>
  <c r="AG69" i="1"/>
  <c r="AB69" i="1"/>
  <c r="BH69" i="1" s="1"/>
  <c r="BE68" i="1"/>
  <c r="BD68" i="1"/>
  <c r="BB68" i="1"/>
  <c r="BA68" i="1"/>
  <c r="AZ68" i="1"/>
  <c r="AY68" i="1"/>
  <c r="AX68" i="1"/>
  <c r="AW68" i="1"/>
  <c r="AV68" i="1"/>
  <c r="AU68" i="1"/>
  <c r="AT68" i="1"/>
  <c r="AS68" i="1"/>
  <c r="AP68" i="1"/>
  <c r="AG68" i="1"/>
  <c r="AB68" i="1"/>
  <c r="BF68" i="1" s="1"/>
  <c r="BE67" i="1"/>
  <c r="BD67" i="1"/>
  <c r="BB67" i="1"/>
  <c r="BA67" i="1"/>
  <c r="AZ67" i="1"/>
  <c r="AY67" i="1"/>
  <c r="AX67" i="1"/>
  <c r="AW67" i="1"/>
  <c r="AV67" i="1"/>
  <c r="AU67" i="1"/>
  <c r="AT67" i="1"/>
  <c r="AS67" i="1"/>
  <c r="AP67" i="1"/>
  <c r="AG67" i="1"/>
  <c r="AB67" i="1"/>
  <c r="BH67" i="1" s="1"/>
  <c r="BE66" i="1"/>
  <c r="BD66" i="1"/>
  <c r="BB66" i="1"/>
  <c r="BA66" i="1"/>
  <c r="AZ66" i="1"/>
  <c r="AY66" i="1"/>
  <c r="AX66" i="1"/>
  <c r="AW66" i="1"/>
  <c r="AV66" i="1"/>
  <c r="AU66" i="1"/>
  <c r="AT66" i="1"/>
  <c r="AS66" i="1"/>
  <c r="AP66" i="1"/>
  <c r="AG66" i="1"/>
  <c r="AB66" i="1"/>
  <c r="BF66" i="1" s="1"/>
  <c r="BE65" i="1"/>
  <c r="BD65" i="1"/>
  <c r="BB65" i="1"/>
  <c r="BA65" i="1"/>
  <c r="AZ65" i="1"/>
  <c r="AY65" i="1"/>
  <c r="AX65" i="1"/>
  <c r="AW65" i="1"/>
  <c r="AV65" i="1"/>
  <c r="AU65" i="1"/>
  <c r="AT65" i="1"/>
  <c r="AS65" i="1"/>
  <c r="AP65" i="1"/>
  <c r="AG65" i="1"/>
  <c r="AB65" i="1"/>
  <c r="BH65" i="1" s="1"/>
  <c r="BE64" i="1"/>
  <c r="BD64" i="1"/>
  <c r="BB64" i="1"/>
  <c r="BA64" i="1"/>
  <c r="AZ64" i="1"/>
  <c r="AY64" i="1"/>
  <c r="AX64" i="1"/>
  <c r="AW64" i="1"/>
  <c r="AV64" i="1"/>
  <c r="AU64" i="1"/>
  <c r="AT64" i="1"/>
  <c r="AS64" i="1"/>
  <c r="AP64" i="1"/>
  <c r="AG64" i="1"/>
  <c r="AB64" i="1"/>
  <c r="BF64" i="1" s="1"/>
  <c r="BE63" i="1"/>
  <c r="BD63" i="1"/>
  <c r="BB63" i="1"/>
  <c r="BA63" i="1"/>
  <c r="AZ63" i="1"/>
  <c r="AY63" i="1"/>
  <c r="AX63" i="1"/>
  <c r="AW63" i="1"/>
  <c r="AV63" i="1"/>
  <c r="AU63" i="1"/>
  <c r="AT63" i="1"/>
  <c r="AS63" i="1"/>
  <c r="AP63" i="1"/>
  <c r="AG63" i="1"/>
  <c r="AB63" i="1"/>
  <c r="BH63" i="1" s="1"/>
  <c r="BE62" i="1"/>
  <c r="BD62" i="1"/>
  <c r="BB62" i="1"/>
  <c r="BA62" i="1"/>
  <c r="AZ62" i="1"/>
  <c r="AY62" i="1"/>
  <c r="AX62" i="1"/>
  <c r="AW62" i="1"/>
  <c r="AV62" i="1"/>
  <c r="AU62" i="1"/>
  <c r="AT62" i="1"/>
  <c r="AS62" i="1"/>
  <c r="AP62" i="1"/>
  <c r="AG62" i="1"/>
  <c r="AB62" i="1"/>
  <c r="BF62" i="1" s="1"/>
  <c r="BE61" i="1"/>
  <c r="BD61" i="1"/>
  <c r="BB61" i="1"/>
  <c r="BA61" i="1"/>
  <c r="AZ61" i="1"/>
  <c r="AY61" i="1"/>
  <c r="AX61" i="1"/>
  <c r="AW61" i="1"/>
  <c r="AV61" i="1"/>
  <c r="AU61" i="1"/>
  <c r="AT61" i="1"/>
  <c r="AS61" i="1"/>
  <c r="AP61" i="1"/>
  <c r="AG61" i="1"/>
  <c r="AB61" i="1"/>
  <c r="BH61" i="1" s="1"/>
  <c r="BE60" i="1"/>
  <c r="BD60" i="1"/>
  <c r="BB60" i="1"/>
  <c r="BA60" i="1"/>
  <c r="AZ60" i="1"/>
  <c r="AY60" i="1"/>
  <c r="AX60" i="1"/>
  <c r="AW60" i="1"/>
  <c r="AV60" i="1"/>
  <c r="AU60" i="1"/>
  <c r="AT60" i="1"/>
  <c r="AS60" i="1"/>
  <c r="AP60" i="1"/>
  <c r="AG60" i="1"/>
  <c r="AB60" i="1"/>
  <c r="BF60" i="1" s="1"/>
  <c r="BE59" i="1"/>
  <c r="BD59" i="1"/>
  <c r="BB59" i="1"/>
  <c r="BA59" i="1"/>
  <c r="AZ59" i="1"/>
  <c r="AY59" i="1"/>
  <c r="AX59" i="1"/>
  <c r="AW59" i="1"/>
  <c r="AV59" i="1"/>
  <c r="AU59" i="1"/>
  <c r="AT59" i="1"/>
  <c r="AS59" i="1"/>
  <c r="AP59" i="1"/>
  <c r="AG59" i="1"/>
  <c r="AB59" i="1"/>
  <c r="BH59" i="1" s="1"/>
  <c r="BE58" i="1"/>
  <c r="BD58" i="1"/>
  <c r="BB58" i="1"/>
  <c r="BA58" i="1"/>
  <c r="AZ58" i="1"/>
  <c r="AY58" i="1"/>
  <c r="AX58" i="1"/>
  <c r="AW58" i="1"/>
  <c r="AV58" i="1"/>
  <c r="AU58" i="1"/>
  <c r="AT58" i="1"/>
  <c r="AS58" i="1"/>
  <c r="AP58" i="1"/>
  <c r="AG58" i="1"/>
  <c r="AB58" i="1"/>
  <c r="BF58" i="1" s="1"/>
  <c r="BE57" i="1"/>
  <c r="BD57" i="1"/>
  <c r="BB57" i="1"/>
  <c r="BA57" i="1"/>
  <c r="AZ57" i="1"/>
  <c r="AY57" i="1"/>
  <c r="AX57" i="1"/>
  <c r="AW57" i="1"/>
  <c r="AV57" i="1"/>
  <c r="AU57" i="1"/>
  <c r="AT57" i="1"/>
  <c r="AS57" i="1"/>
  <c r="AP57" i="1"/>
  <c r="AG57" i="1"/>
  <c r="AB57" i="1"/>
  <c r="BH57" i="1" s="1"/>
  <c r="BE56" i="1"/>
  <c r="BD56" i="1"/>
  <c r="BB56" i="1"/>
  <c r="BA56" i="1"/>
  <c r="AZ56" i="1"/>
  <c r="AY56" i="1"/>
  <c r="AX56" i="1"/>
  <c r="AW56" i="1"/>
  <c r="AV56" i="1"/>
  <c r="AU56" i="1"/>
  <c r="AT56" i="1"/>
  <c r="AS56" i="1"/>
  <c r="AP56" i="1"/>
  <c r="AG56" i="1"/>
  <c r="AB56" i="1"/>
  <c r="BF56" i="1" s="1"/>
  <c r="BE55" i="1"/>
  <c r="BD55" i="1"/>
  <c r="BB55" i="1"/>
  <c r="BA55" i="1"/>
  <c r="AZ55" i="1"/>
  <c r="AY55" i="1"/>
  <c r="AX55" i="1"/>
  <c r="AW55" i="1"/>
  <c r="AV55" i="1"/>
  <c r="AU55" i="1"/>
  <c r="AT55" i="1"/>
  <c r="AS55" i="1"/>
  <c r="AP55" i="1"/>
  <c r="AG55" i="1"/>
  <c r="AB55" i="1"/>
  <c r="BH55" i="1" s="1"/>
  <c r="BE54" i="1"/>
  <c r="BD54" i="1"/>
  <c r="BB54" i="1"/>
  <c r="BA54" i="1"/>
  <c r="AZ54" i="1"/>
  <c r="AY54" i="1"/>
  <c r="AX54" i="1"/>
  <c r="AW54" i="1"/>
  <c r="AV54" i="1"/>
  <c r="AU54" i="1"/>
  <c r="AT54" i="1"/>
  <c r="AS54" i="1"/>
  <c r="AP54" i="1"/>
  <c r="AG54" i="1"/>
  <c r="AB54" i="1"/>
  <c r="BF54" i="1" s="1"/>
  <c r="BE53" i="1"/>
  <c r="BD53" i="1"/>
  <c r="BB53" i="1"/>
  <c r="BA53" i="1"/>
  <c r="AZ53" i="1"/>
  <c r="AY53" i="1"/>
  <c r="AX53" i="1"/>
  <c r="AW53" i="1"/>
  <c r="AV53" i="1"/>
  <c r="AU53" i="1"/>
  <c r="AT53" i="1"/>
  <c r="AS53" i="1"/>
  <c r="AP53" i="1"/>
  <c r="AG53" i="1"/>
  <c r="AB53" i="1"/>
  <c r="BH53" i="1" s="1"/>
  <c r="BE52" i="1"/>
  <c r="BD52" i="1"/>
  <c r="BB52" i="1"/>
  <c r="BA52" i="1"/>
  <c r="AZ52" i="1"/>
  <c r="AY52" i="1"/>
  <c r="AX52" i="1"/>
  <c r="AW52" i="1"/>
  <c r="AV52" i="1"/>
  <c r="AU52" i="1"/>
  <c r="AT52" i="1"/>
  <c r="AS52" i="1"/>
  <c r="AP52" i="1"/>
  <c r="AG52" i="1"/>
  <c r="AB52" i="1"/>
  <c r="BF52" i="1" s="1"/>
  <c r="BE51" i="1"/>
  <c r="BD51" i="1"/>
  <c r="BB51" i="1"/>
  <c r="BA51" i="1"/>
  <c r="AZ51" i="1"/>
  <c r="AY51" i="1"/>
  <c r="AX51" i="1"/>
  <c r="AW51" i="1"/>
  <c r="AV51" i="1"/>
  <c r="AU51" i="1"/>
  <c r="AT51" i="1"/>
  <c r="AS51" i="1"/>
  <c r="AP51" i="1"/>
  <c r="AG51" i="1"/>
  <c r="AB51" i="1"/>
  <c r="BH51" i="1" s="1"/>
  <c r="BE50" i="1"/>
  <c r="BD50" i="1"/>
  <c r="BB50" i="1"/>
  <c r="BA50" i="1"/>
  <c r="AZ50" i="1"/>
  <c r="AY50" i="1"/>
  <c r="AX50" i="1"/>
  <c r="AW50" i="1"/>
  <c r="AV50" i="1"/>
  <c r="AU50" i="1"/>
  <c r="AT50" i="1"/>
  <c r="AS50" i="1"/>
  <c r="AP50" i="1"/>
  <c r="AG50" i="1"/>
  <c r="AB50" i="1"/>
  <c r="BF50" i="1" s="1"/>
  <c r="BE49" i="1"/>
  <c r="BD49" i="1"/>
  <c r="BB49" i="1"/>
  <c r="BA49" i="1"/>
  <c r="AZ49" i="1"/>
  <c r="AY49" i="1"/>
  <c r="AX49" i="1"/>
  <c r="AW49" i="1"/>
  <c r="AV49" i="1"/>
  <c r="AU49" i="1"/>
  <c r="AT49" i="1"/>
  <c r="AS49" i="1"/>
  <c r="AP49" i="1"/>
  <c r="AG49" i="1"/>
  <c r="AB49" i="1"/>
  <c r="BH49" i="1" s="1"/>
  <c r="BE48" i="1"/>
  <c r="BD48" i="1"/>
  <c r="BB48" i="1"/>
  <c r="BA48" i="1"/>
  <c r="AZ48" i="1"/>
  <c r="AY48" i="1"/>
  <c r="AX48" i="1"/>
  <c r="AW48" i="1"/>
  <c r="AV48" i="1"/>
  <c r="AU48" i="1"/>
  <c r="AT48" i="1"/>
  <c r="AS48" i="1"/>
  <c r="AP48" i="1"/>
  <c r="AG48" i="1"/>
  <c r="AB48" i="1"/>
  <c r="BG48" i="1" s="1"/>
  <c r="BE47" i="1"/>
  <c r="BD47" i="1"/>
  <c r="BB47" i="1"/>
  <c r="BA47" i="1"/>
  <c r="AZ47" i="1"/>
  <c r="AY47" i="1"/>
  <c r="AX47" i="1"/>
  <c r="AW47" i="1"/>
  <c r="AV47" i="1"/>
  <c r="AU47" i="1"/>
  <c r="AT47" i="1"/>
  <c r="AS47" i="1"/>
  <c r="AP47" i="1"/>
  <c r="AG47" i="1"/>
  <c r="AB47" i="1"/>
  <c r="BG47" i="1" s="1"/>
  <c r="BE46" i="1"/>
  <c r="BD46" i="1"/>
  <c r="BB46" i="1"/>
  <c r="BA46" i="1"/>
  <c r="AZ46" i="1"/>
  <c r="AY46" i="1"/>
  <c r="AX46" i="1"/>
  <c r="AW46" i="1"/>
  <c r="AV46" i="1"/>
  <c r="AU46" i="1"/>
  <c r="AT46" i="1"/>
  <c r="AS46" i="1"/>
  <c r="AP46" i="1"/>
  <c r="AG46" i="1"/>
  <c r="AB46" i="1"/>
  <c r="BG46" i="1" s="1"/>
  <c r="BE45" i="1"/>
  <c r="BD45" i="1"/>
  <c r="BB45" i="1"/>
  <c r="BA45" i="1"/>
  <c r="AZ45" i="1"/>
  <c r="AY45" i="1"/>
  <c r="AX45" i="1"/>
  <c r="AW45" i="1"/>
  <c r="AV45" i="1"/>
  <c r="AU45" i="1"/>
  <c r="AT45" i="1"/>
  <c r="AS45" i="1"/>
  <c r="AP45" i="1"/>
  <c r="AG45" i="1"/>
  <c r="AB45" i="1"/>
  <c r="BG45" i="1" s="1"/>
  <c r="BE44" i="1"/>
  <c r="BD44" i="1"/>
  <c r="BB44" i="1"/>
  <c r="BA44" i="1"/>
  <c r="AZ44" i="1"/>
  <c r="AY44" i="1"/>
  <c r="AX44" i="1"/>
  <c r="AW44" i="1"/>
  <c r="AV44" i="1"/>
  <c r="AU44" i="1"/>
  <c r="AT44" i="1"/>
  <c r="AS44" i="1"/>
  <c r="AP44" i="1"/>
  <c r="AG44" i="1"/>
  <c r="AB44" i="1"/>
  <c r="BG44" i="1" s="1"/>
  <c r="BE43" i="1"/>
  <c r="BD43" i="1"/>
  <c r="BB43" i="1"/>
  <c r="BA43" i="1"/>
  <c r="AZ43" i="1"/>
  <c r="AY43" i="1"/>
  <c r="AX43" i="1"/>
  <c r="AW43" i="1"/>
  <c r="AV43" i="1"/>
  <c r="AU43" i="1"/>
  <c r="AT43" i="1"/>
  <c r="AS43" i="1"/>
  <c r="AP43" i="1"/>
  <c r="AG43" i="1"/>
  <c r="AB43" i="1"/>
  <c r="BG43" i="1" s="1"/>
  <c r="BE42" i="1"/>
  <c r="BD42" i="1"/>
  <c r="BB42" i="1"/>
  <c r="BA42" i="1"/>
  <c r="AZ42" i="1"/>
  <c r="AY42" i="1"/>
  <c r="AX42" i="1"/>
  <c r="AW42" i="1"/>
  <c r="AV42" i="1"/>
  <c r="AU42" i="1"/>
  <c r="AT42" i="1"/>
  <c r="AS42" i="1"/>
  <c r="AP42" i="1"/>
  <c r="AG42" i="1"/>
  <c r="AB42" i="1"/>
  <c r="AQ42" i="1" s="1"/>
  <c r="AR42" i="1" s="1"/>
  <c r="BE41" i="1"/>
  <c r="BD41" i="1"/>
  <c r="BB41" i="1"/>
  <c r="BA41" i="1"/>
  <c r="AZ41" i="1"/>
  <c r="AY41" i="1"/>
  <c r="AX41" i="1"/>
  <c r="AW41" i="1"/>
  <c r="AV41" i="1"/>
  <c r="AU41" i="1"/>
  <c r="AT41" i="1"/>
  <c r="AS41" i="1"/>
  <c r="AP41" i="1"/>
  <c r="AG41" i="1"/>
  <c r="AB41" i="1"/>
  <c r="BG41" i="1" s="1"/>
  <c r="BE40" i="1"/>
  <c r="BD40" i="1"/>
  <c r="BB40" i="1"/>
  <c r="BA40" i="1"/>
  <c r="AZ40" i="1"/>
  <c r="AY40" i="1"/>
  <c r="AX40" i="1"/>
  <c r="AW40" i="1"/>
  <c r="AV40" i="1"/>
  <c r="AU40" i="1"/>
  <c r="AT40" i="1"/>
  <c r="AS40" i="1"/>
  <c r="AP40" i="1"/>
  <c r="AG40" i="1"/>
  <c r="AB40" i="1"/>
  <c r="BG40" i="1" s="1"/>
  <c r="BE39" i="1"/>
  <c r="BB39" i="1"/>
  <c r="BA39" i="1"/>
  <c r="AZ39" i="1"/>
  <c r="AY39" i="1"/>
  <c r="AX39" i="1"/>
  <c r="AW39" i="1"/>
  <c r="AV39" i="1"/>
  <c r="AU39" i="1"/>
  <c r="AT39" i="1"/>
  <c r="AS39" i="1"/>
  <c r="AP39" i="1"/>
  <c r="AG39" i="1"/>
  <c r="AB39" i="1"/>
  <c r="BG39" i="1" s="1"/>
  <c r="BE38" i="1"/>
  <c r="BB38" i="1"/>
  <c r="BA38" i="1"/>
  <c r="AZ38" i="1"/>
  <c r="AY38" i="1"/>
  <c r="AX38" i="1"/>
  <c r="AW38" i="1"/>
  <c r="AV38" i="1"/>
  <c r="AU38" i="1"/>
  <c r="AT38" i="1"/>
  <c r="AS38" i="1"/>
  <c r="AP38" i="1"/>
  <c r="AG38" i="1"/>
  <c r="AB38" i="1"/>
  <c r="BM38" i="1" s="1"/>
  <c r="BE37" i="1"/>
  <c r="BD37" i="1"/>
  <c r="BB37" i="1"/>
  <c r="BA37" i="1"/>
  <c r="AZ37" i="1"/>
  <c r="AY37" i="1"/>
  <c r="AX37" i="1"/>
  <c r="AW37" i="1"/>
  <c r="AV37" i="1"/>
  <c r="AU37" i="1"/>
  <c r="AT37" i="1"/>
  <c r="AS37" i="1"/>
  <c r="AP37" i="1"/>
  <c r="AG37" i="1"/>
  <c r="AB37" i="1"/>
  <c r="BG37" i="1" s="1"/>
  <c r="BE36" i="1"/>
  <c r="BB36" i="1"/>
  <c r="BA36" i="1"/>
  <c r="AZ36" i="1"/>
  <c r="AY36" i="1"/>
  <c r="AX36" i="1"/>
  <c r="AW36" i="1"/>
  <c r="AV36" i="1"/>
  <c r="AU36" i="1"/>
  <c r="AT36" i="1"/>
  <c r="AS36" i="1"/>
  <c r="AP36" i="1"/>
  <c r="AG36" i="1"/>
  <c r="AB36" i="1"/>
  <c r="BE35" i="1"/>
  <c r="BD35" i="1"/>
  <c r="BB35" i="1"/>
  <c r="BA35" i="1"/>
  <c r="AZ35" i="1"/>
  <c r="AY35" i="1"/>
  <c r="AX35" i="1"/>
  <c r="AW35" i="1"/>
  <c r="AV35" i="1"/>
  <c r="AU35" i="1"/>
  <c r="AT35" i="1"/>
  <c r="AS35" i="1"/>
  <c r="AP35" i="1"/>
  <c r="AG35" i="1"/>
  <c r="AB35" i="1"/>
  <c r="BG35" i="1" s="1"/>
  <c r="BE34" i="1"/>
  <c r="BD34" i="1"/>
  <c r="BB34" i="1"/>
  <c r="BA34" i="1"/>
  <c r="AZ34" i="1"/>
  <c r="AY34" i="1"/>
  <c r="AX34" i="1"/>
  <c r="AW34" i="1"/>
  <c r="AV34" i="1"/>
  <c r="AU34" i="1"/>
  <c r="AT34" i="1"/>
  <c r="AS34" i="1"/>
  <c r="AP34" i="1"/>
  <c r="AG34" i="1"/>
  <c r="AB34" i="1"/>
  <c r="AQ34" i="1" s="1"/>
  <c r="AR34" i="1" s="1"/>
  <c r="BE33" i="1"/>
  <c r="BB33" i="1"/>
  <c r="BA33" i="1"/>
  <c r="AZ33" i="1"/>
  <c r="AY33" i="1"/>
  <c r="AX33" i="1"/>
  <c r="AW33" i="1"/>
  <c r="AV33" i="1"/>
  <c r="AU33" i="1"/>
  <c r="AT33" i="1"/>
  <c r="AS33" i="1"/>
  <c r="AP33" i="1"/>
  <c r="AG33" i="1"/>
  <c r="AB33" i="1"/>
  <c r="BG33" i="1" s="1"/>
  <c r="BE32" i="1"/>
  <c r="BB32" i="1"/>
  <c r="BA32" i="1"/>
  <c r="AZ32" i="1"/>
  <c r="AY32" i="1"/>
  <c r="AX32" i="1"/>
  <c r="AW32" i="1"/>
  <c r="AV32" i="1"/>
  <c r="AU32" i="1"/>
  <c r="AT32" i="1"/>
  <c r="AS32" i="1"/>
  <c r="AP32" i="1"/>
  <c r="AG32" i="1"/>
  <c r="AB32" i="1"/>
  <c r="BG32" i="1" s="1"/>
  <c r="BE31" i="1"/>
  <c r="BB31" i="1"/>
  <c r="BA31" i="1"/>
  <c r="AZ31" i="1"/>
  <c r="AY31" i="1"/>
  <c r="AX31" i="1"/>
  <c r="AW31" i="1"/>
  <c r="AV31" i="1"/>
  <c r="AU31" i="1"/>
  <c r="AT31" i="1"/>
  <c r="AS31" i="1"/>
  <c r="AP31" i="1"/>
  <c r="AG31" i="1"/>
  <c r="AB31" i="1"/>
  <c r="BG31" i="1" s="1"/>
  <c r="BE30" i="1"/>
  <c r="BD30" i="1"/>
  <c r="BB30" i="1"/>
  <c r="BA30" i="1"/>
  <c r="AZ30" i="1"/>
  <c r="AY30" i="1"/>
  <c r="AX30" i="1"/>
  <c r="AW30" i="1"/>
  <c r="AV30" i="1"/>
  <c r="AU30" i="1"/>
  <c r="AT30" i="1"/>
  <c r="AS30" i="1"/>
  <c r="AP30" i="1"/>
  <c r="AG30" i="1"/>
  <c r="AB30" i="1"/>
  <c r="BH30" i="1" s="1"/>
  <c r="BE29" i="1"/>
  <c r="BD29" i="1"/>
  <c r="BB29" i="1"/>
  <c r="BA29" i="1"/>
  <c r="AZ29" i="1"/>
  <c r="AY29" i="1"/>
  <c r="AX29" i="1"/>
  <c r="AW29" i="1"/>
  <c r="AV29" i="1"/>
  <c r="AU29" i="1"/>
  <c r="AT29" i="1"/>
  <c r="AS29" i="1"/>
  <c r="AP29" i="1"/>
  <c r="AG29" i="1"/>
  <c r="AB29" i="1"/>
  <c r="BG29" i="1" s="1"/>
  <c r="BE28" i="1"/>
  <c r="BD28" i="1"/>
  <c r="BB28" i="1"/>
  <c r="BA28" i="1"/>
  <c r="AZ28" i="1"/>
  <c r="AY28" i="1"/>
  <c r="AX28" i="1"/>
  <c r="AW28" i="1"/>
  <c r="AV28" i="1"/>
  <c r="AU28" i="1"/>
  <c r="AT28" i="1"/>
  <c r="AS28" i="1"/>
  <c r="AP28" i="1"/>
  <c r="AG28" i="1"/>
  <c r="AB28" i="1"/>
  <c r="AQ28" i="1" s="1"/>
  <c r="AR28" i="1" s="1"/>
  <c r="BE27" i="1"/>
  <c r="BD27" i="1"/>
  <c r="BB27" i="1"/>
  <c r="BA27" i="1"/>
  <c r="AZ27" i="1"/>
  <c r="AY27" i="1"/>
  <c r="AX27" i="1"/>
  <c r="AW27" i="1"/>
  <c r="AV27" i="1"/>
  <c r="AU27" i="1"/>
  <c r="AT27" i="1"/>
  <c r="AS27" i="1"/>
  <c r="AP27" i="1"/>
  <c r="AG27" i="1"/>
  <c r="AB27" i="1"/>
  <c r="BG27" i="1" s="1"/>
  <c r="BE26" i="1"/>
  <c r="BD26" i="1"/>
  <c r="BB26" i="1"/>
  <c r="BA26" i="1"/>
  <c r="AZ26" i="1"/>
  <c r="AY26" i="1"/>
  <c r="AX26" i="1"/>
  <c r="AW26" i="1"/>
  <c r="AV26" i="1"/>
  <c r="AU26" i="1"/>
  <c r="AT26" i="1"/>
  <c r="AS26" i="1"/>
  <c r="AP26" i="1"/>
  <c r="AG26" i="1"/>
  <c r="AB26" i="1"/>
  <c r="AQ26" i="1" s="1"/>
  <c r="AR26" i="1" s="1"/>
  <c r="BE25" i="1"/>
  <c r="BD25" i="1"/>
  <c r="BB25" i="1"/>
  <c r="BA25" i="1"/>
  <c r="AZ25" i="1"/>
  <c r="AY25" i="1"/>
  <c r="AX25" i="1"/>
  <c r="AW25" i="1"/>
  <c r="AV25" i="1"/>
  <c r="AU25" i="1"/>
  <c r="AT25" i="1"/>
  <c r="AS25" i="1"/>
  <c r="AP25" i="1"/>
  <c r="AG25" i="1"/>
  <c r="AB25" i="1"/>
  <c r="BG25" i="1" s="1"/>
  <c r="BE24" i="1"/>
  <c r="BD24" i="1"/>
  <c r="BB24" i="1"/>
  <c r="BA24" i="1"/>
  <c r="AZ24" i="1"/>
  <c r="AY24" i="1"/>
  <c r="AX24" i="1"/>
  <c r="AW24" i="1"/>
  <c r="AV24" i="1"/>
  <c r="AU24" i="1"/>
  <c r="AT24" i="1"/>
  <c r="AS24" i="1"/>
  <c r="AP24" i="1"/>
  <c r="AG24" i="1"/>
  <c r="AB24" i="1"/>
  <c r="AQ24" i="1" s="1"/>
  <c r="AR24" i="1" s="1"/>
  <c r="BE23" i="1"/>
  <c r="BD23" i="1"/>
  <c r="BB23" i="1"/>
  <c r="BA23" i="1"/>
  <c r="AZ23" i="1"/>
  <c r="AY23" i="1"/>
  <c r="AX23" i="1"/>
  <c r="AW23" i="1"/>
  <c r="AV23" i="1"/>
  <c r="AU23" i="1"/>
  <c r="AT23" i="1"/>
  <c r="AS23" i="1"/>
  <c r="AP23" i="1"/>
  <c r="AG23" i="1"/>
  <c r="AB23" i="1"/>
  <c r="BG23" i="1" s="1"/>
  <c r="BE22" i="1"/>
  <c r="BD22" i="1"/>
  <c r="BB22" i="1"/>
  <c r="BA22" i="1"/>
  <c r="AZ22" i="1"/>
  <c r="AY22" i="1"/>
  <c r="AX22" i="1"/>
  <c r="AW22" i="1"/>
  <c r="AV22" i="1"/>
  <c r="AU22" i="1"/>
  <c r="AT22" i="1"/>
  <c r="AS22" i="1"/>
  <c r="AP22" i="1"/>
  <c r="AG22" i="1"/>
  <c r="AB22" i="1"/>
  <c r="AQ22" i="1" s="1"/>
  <c r="AR22" i="1" s="1"/>
  <c r="BE21" i="1"/>
  <c r="BD21" i="1"/>
  <c r="BB21" i="1"/>
  <c r="BA21" i="1"/>
  <c r="AZ21" i="1"/>
  <c r="AY21" i="1"/>
  <c r="AX21" i="1"/>
  <c r="AW21" i="1"/>
  <c r="AV21" i="1"/>
  <c r="AU21" i="1"/>
  <c r="AT21" i="1"/>
  <c r="AS21" i="1"/>
  <c r="AP21" i="1"/>
  <c r="AG21" i="1"/>
  <c r="AB21" i="1"/>
  <c r="BG21" i="1" s="1"/>
  <c r="AQ16" i="1"/>
  <c r="AQ7" i="1" s="1"/>
  <c r="AO14" i="1"/>
  <c r="AM16" i="1" s="1"/>
  <c r="AM12" i="1"/>
  <c r="AL12" i="1"/>
  <c r="B12" i="1"/>
  <c r="AN11" i="1"/>
  <c r="AL11" i="1" s="1"/>
  <c r="AN9" i="1"/>
  <c r="B3" i="3" s="1"/>
  <c r="AG3" i="1"/>
  <c r="AQ40" i="1" l="1"/>
  <c r="AR40" i="1" s="1"/>
  <c r="BG22" i="1"/>
  <c r="BM33" i="1"/>
  <c r="AQ56" i="1"/>
  <c r="AR56" i="1" s="1"/>
  <c r="BG26" i="1"/>
  <c r="AQ27" i="1"/>
  <c r="AR27" i="1" s="1"/>
  <c r="BG28" i="1"/>
  <c r="AQ29" i="1"/>
  <c r="AR29" i="1" s="1"/>
  <c r="BG30" i="1"/>
  <c r="BH40" i="1"/>
  <c r="AQ70" i="1"/>
  <c r="AR70" i="1" s="1"/>
  <c r="AQ62" i="1"/>
  <c r="AR62" i="1" s="1"/>
  <c r="AQ63" i="1"/>
  <c r="AR63" i="1" s="1"/>
  <c r="AQ64" i="1"/>
  <c r="AR64" i="1" s="1"/>
  <c r="BG34" i="1"/>
  <c r="AQ35" i="1"/>
  <c r="AR35" i="1" s="1"/>
  <c r="BM36" i="1"/>
  <c r="AN14" i="1"/>
  <c r="AL14" i="1" s="1"/>
  <c r="BG24" i="1"/>
  <c r="BH37" i="1"/>
  <c r="AQ38" i="1"/>
  <c r="AR38" i="1" s="1"/>
  <c r="BM43" i="1"/>
  <c r="BM48" i="1"/>
  <c r="AQ58" i="1"/>
  <c r="AR58" i="1" s="1"/>
  <c r="AQ66" i="1"/>
  <c r="AR66" i="1" s="1"/>
  <c r="AQ67" i="1"/>
  <c r="AR67" i="1" s="1"/>
  <c r="AQ68" i="1"/>
  <c r="AR68" i="1" s="1"/>
  <c r="BF55" i="1"/>
  <c r="BH35" i="1"/>
  <c r="BH42" i="1"/>
  <c r="AQ43" i="1"/>
  <c r="AR43" i="1" s="1"/>
  <c r="AL77" i="1"/>
  <c r="AM77" i="1" s="1"/>
  <c r="BF32" i="1"/>
  <c r="G16" i="1"/>
  <c r="AN16" i="1" s="1"/>
  <c r="BM21" i="1"/>
  <c r="BH23" i="1"/>
  <c r="BH25" i="1"/>
  <c r="BH27" i="1"/>
  <c r="BH29" i="1"/>
  <c r="AQ30" i="1"/>
  <c r="AR30" i="1" s="1"/>
  <c r="BD32" i="1"/>
  <c r="BH32" i="1"/>
  <c r="BH33" i="1"/>
  <c r="BF35" i="1"/>
  <c r="BD36" i="1"/>
  <c r="BH36" i="1"/>
  <c r="AQ37" i="1"/>
  <c r="AR37" i="1" s="1"/>
  <c r="BG38" i="1"/>
  <c r="BD39" i="1"/>
  <c r="BM40" i="1"/>
  <c r="BF40" i="1"/>
  <c r="BH41" i="1"/>
  <c r="BI43" i="1"/>
  <c r="BM46" i="1"/>
  <c r="BF51" i="1"/>
  <c r="AQ52" i="1"/>
  <c r="AR52" i="1" s="1"/>
  <c r="BH58" i="1"/>
  <c r="BF59" i="1"/>
  <c r="AQ60" i="1"/>
  <c r="AR60" i="1" s="1"/>
  <c r="BH64" i="1"/>
  <c r="AQ65" i="1"/>
  <c r="AR65" i="1" s="1"/>
  <c r="BH68" i="1"/>
  <c r="AQ69" i="1"/>
  <c r="AR69" i="1" s="1"/>
  <c r="B74" i="1"/>
  <c r="AQ21" i="1"/>
  <c r="AR21" i="1" s="1"/>
  <c r="BM22" i="1"/>
  <c r="BF22" i="1"/>
  <c r="BM24" i="1"/>
  <c r="BF24" i="1"/>
  <c r="BM26" i="1"/>
  <c r="BF26" i="1"/>
  <c r="BM28" i="1"/>
  <c r="BF28" i="1"/>
  <c r="BF30" i="1"/>
  <c r="AQ32" i="1"/>
  <c r="AR32" i="1" s="1"/>
  <c r="BM34" i="1"/>
  <c r="BF34" i="1"/>
  <c r="AQ36" i="1"/>
  <c r="AR36" i="1" s="1"/>
  <c r="BF37" i="1"/>
  <c r="BD38" i="1"/>
  <c r="BH38" i="1"/>
  <c r="AQ39" i="1"/>
  <c r="AR39" i="1" s="1"/>
  <c r="BM42" i="1"/>
  <c r="BF42" i="1"/>
  <c r="BM44" i="1"/>
  <c r="BH52" i="1"/>
  <c r="BF53" i="1"/>
  <c r="AQ54" i="1"/>
  <c r="AR54" i="1" s="1"/>
  <c r="BH60" i="1"/>
  <c r="BF61" i="1"/>
  <c r="BF65" i="1"/>
  <c r="BF69" i="1"/>
  <c r="B5" i="3"/>
  <c r="BF39" i="1"/>
  <c r="AQ41" i="1"/>
  <c r="AR41" i="1" s="1"/>
  <c r="BG42" i="1"/>
  <c r="BH54" i="1"/>
  <c r="BH62" i="1"/>
  <c r="BH66" i="1"/>
  <c r="BH70" i="1"/>
  <c r="B84" i="1"/>
  <c r="BH21" i="1"/>
  <c r="BF36" i="1"/>
  <c r="BI21" i="1"/>
  <c r="BH22" i="1"/>
  <c r="AQ23" i="1"/>
  <c r="AR23" i="1" s="1"/>
  <c r="BH24" i="1"/>
  <c r="AQ25" i="1"/>
  <c r="AR25" i="1" s="1"/>
  <c r="BH26" i="1"/>
  <c r="BH28" i="1"/>
  <c r="AN33" i="1"/>
  <c r="BH34" i="1"/>
  <c r="BG36" i="1"/>
  <c r="BF38" i="1"/>
  <c r="BH39" i="1"/>
  <c r="BF41" i="1"/>
  <c r="BH56" i="1"/>
  <c r="BF57" i="1"/>
  <c r="BF63" i="1"/>
  <c r="BF67" i="1"/>
  <c r="B4" i="3"/>
  <c r="B8" i="3"/>
  <c r="AP14" i="1"/>
  <c r="AM14" i="1" s="1"/>
  <c r="B14" i="1" s="1"/>
  <c r="AN25" i="1"/>
  <c r="BI25" i="1"/>
  <c r="BM25" i="1"/>
  <c r="AN27" i="1"/>
  <c r="BI27" i="1"/>
  <c r="BM27" i="1"/>
  <c r="AN29" i="1"/>
  <c r="BI29" i="1"/>
  <c r="BM29" i="1"/>
  <c r="BH31" i="1"/>
  <c r="BM31" i="1"/>
  <c r="BF33" i="1"/>
  <c r="AN23" i="1"/>
  <c r="AL9" i="1"/>
  <c r="AN21" i="1"/>
  <c r="BF21" i="1"/>
  <c r="BF23" i="1"/>
  <c r="BF25" i="1"/>
  <c r="BF27" i="1"/>
  <c r="BF29" i="1"/>
  <c r="AQ31" i="1"/>
  <c r="AR31" i="1" s="1"/>
  <c r="BD31" i="1"/>
  <c r="BI31" i="1"/>
  <c r="BF31" i="1"/>
  <c r="BI23" i="1"/>
  <c r="BM23" i="1"/>
  <c r="AN22" i="1"/>
  <c r="BI22" i="1"/>
  <c r="AN24" i="1"/>
  <c r="BI24" i="1"/>
  <c r="AN26" i="1"/>
  <c r="BI26" i="1"/>
  <c r="AN28" i="1"/>
  <c r="BI28" i="1"/>
  <c r="BM30" i="1"/>
  <c r="AN30" i="1"/>
  <c r="BI30" i="1"/>
  <c r="AN31" i="1"/>
  <c r="BM32" i="1"/>
  <c r="AQ33" i="1"/>
  <c r="AR33" i="1" s="1"/>
  <c r="BD33" i="1"/>
  <c r="BI33" i="1"/>
  <c r="AN35" i="1"/>
  <c r="BI35" i="1"/>
  <c r="BM35" i="1"/>
  <c r="AN37" i="1"/>
  <c r="BI37" i="1"/>
  <c r="BM37" i="1"/>
  <c r="AN39" i="1"/>
  <c r="BI39" i="1"/>
  <c r="BM39" i="1"/>
  <c r="AN41" i="1"/>
  <c r="BI41" i="1"/>
  <c r="BM41" i="1"/>
  <c r="AN43" i="1"/>
  <c r="BH43" i="1"/>
  <c r="BF44" i="1"/>
  <c r="AQ45" i="1"/>
  <c r="AR45" i="1" s="1"/>
  <c r="BH45" i="1"/>
  <c r="BF46" i="1"/>
  <c r="AQ47" i="1"/>
  <c r="AR47" i="1" s="1"/>
  <c r="BH47" i="1"/>
  <c r="BF48" i="1"/>
  <c r="AQ49" i="1"/>
  <c r="AR49" i="1" s="1"/>
  <c r="BI49" i="1"/>
  <c r="AN45" i="1"/>
  <c r="BI45" i="1"/>
  <c r="BM45" i="1"/>
  <c r="AN47" i="1"/>
  <c r="BI47" i="1"/>
  <c r="BM47" i="1"/>
  <c r="AN49" i="1"/>
  <c r="AN50" i="1"/>
  <c r="BG50" i="1"/>
  <c r="BM50" i="1"/>
  <c r="AN32" i="1"/>
  <c r="BI32" i="1"/>
  <c r="AN34" i="1"/>
  <c r="BI34" i="1"/>
  <c r="AN36" i="1"/>
  <c r="BI36" i="1"/>
  <c r="AN38" i="1"/>
  <c r="BI38" i="1"/>
  <c r="AN40" i="1"/>
  <c r="BI40" i="1"/>
  <c r="AN42" i="1"/>
  <c r="BI42" i="1"/>
  <c r="BF43" i="1"/>
  <c r="AQ44" i="1"/>
  <c r="AR44" i="1" s="1"/>
  <c r="BH44" i="1"/>
  <c r="BF45" i="1"/>
  <c r="AQ46" i="1"/>
  <c r="AR46" i="1" s="1"/>
  <c r="BH46" i="1"/>
  <c r="BF47" i="1"/>
  <c r="AQ48" i="1"/>
  <c r="AR48" i="1" s="1"/>
  <c r="BH48" i="1"/>
  <c r="BF49" i="1"/>
  <c r="BH50" i="1"/>
  <c r="BC43" i="1"/>
  <c r="AN44" i="1"/>
  <c r="BI44" i="1"/>
  <c r="AN46" i="1"/>
  <c r="BI46" i="1"/>
  <c r="AN48" i="1"/>
  <c r="BI48" i="1"/>
  <c r="BG49" i="1"/>
  <c r="BM49" i="1"/>
  <c r="AQ50" i="1"/>
  <c r="AR50" i="1" s="1"/>
  <c r="BI50" i="1"/>
  <c r="AN51" i="1"/>
  <c r="BI51" i="1"/>
  <c r="BM51" i="1"/>
  <c r="BG52" i="1"/>
  <c r="AN53" i="1"/>
  <c r="BI53" i="1"/>
  <c r="BM53" i="1"/>
  <c r="BG54" i="1"/>
  <c r="AN55" i="1"/>
  <c r="BI55" i="1"/>
  <c r="BM55" i="1"/>
  <c r="BG56" i="1"/>
  <c r="AN57" i="1"/>
  <c r="BI57" i="1"/>
  <c r="BM57" i="1"/>
  <c r="BG58" i="1"/>
  <c r="AN59" i="1"/>
  <c r="BI59" i="1"/>
  <c r="BM59" i="1"/>
  <c r="BG60" i="1"/>
  <c r="AN61" i="1"/>
  <c r="BI61" i="1"/>
  <c r="BM61" i="1"/>
  <c r="BG62" i="1"/>
  <c r="AN63" i="1"/>
  <c r="BI63" i="1"/>
  <c r="BM63" i="1"/>
  <c r="BG64" i="1"/>
  <c r="AN65" i="1"/>
  <c r="BI65" i="1"/>
  <c r="BM65" i="1"/>
  <c r="BG66" i="1"/>
  <c r="AN67" i="1"/>
  <c r="BI67" i="1"/>
  <c r="BM67" i="1"/>
  <c r="BG68" i="1"/>
  <c r="AN69" i="1"/>
  <c r="BI69" i="1"/>
  <c r="BM69" i="1"/>
  <c r="BG70" i="1"/>
  <c r="BG51" i="1"/>
  <c r="AN52" i="1"/>
  <c r="BI52" i="1"/>
  <c r="BM52" i="1"/>
  <c r="BG53" i="1"/>
  <c r="AN54" i="1"/>
  <c r="BI54" i="1"/>
  <c r="BM54" i="1"/>
  <c r="BG55" i="1"/>
  <c r="AN56" i="1"/>
  <c r="BI56" i="1"/>
  <c r="BM56" i="1"/>
  <c r="BG57" i="1"/>
  <c r="AN58" i="1"/>
  <c r="BI58" i="1"/>
  <c r="BM58" i="1"/>
  <c r="BG59" i="1"/>
  <c r="AN60" i="1"/>
  <c r="BI60" i="1"/>
  <c r="BM60" i="1"/>
  <c r="BG61" i="1"/>
  <c r="AN62" i="1"/>
  <c r="BI62" i="1"/>
  <c r="BM62" i="1"/>
  <c r="BG63" i="1"/>
  <c r="AN64" i="1"/>
  <c r="BI64" i="1"/>
  <c r="BM64" i="1"/>
  <c r="BG65" i="1"/>
  <c r="AN66" i="1"/>
  <c r="BI66" i="1"/>
  <c r="BM66" i="1"/>
  <c r="BG67" i="1"/>
  <c r="AN68" i="1"/>
  <c r="BI68" i="1"/>
  <c r="BM68" i="1"/>
  <c r="BG69" i="1"/>
  <c r="AN70" i="1"/>
  <c r="BI70" i="1"/>
  <c r="BM70" i="1"/>
  <c r="AQ51" i="1"/>
  <c r="AR51" i="1" s="1"/>
  <c r="AQ53" i="1"/>
  <c r="AR53" i="1" s="1"/>
  <c r="AQ55" i="1"/>
  <c r="AR55" i="1" s="1"/>
  <c r="AQ57" i="1"/>
  <c r="AR57" i="1" s="1"/>
  <c r="AQ59" i="1"/>
  <c r="AR59" i="1" s="1"/>
  <c r="AQ61" i="1"/>
  <c r="AR61" i="1" s="1"/>
  <c r="AL16" i="1" l="1"/>
  <c r="B16" i="1" s="1"/>
  <c r="AO77" i="1"/>
  <c r="AT7" i="1"/>
  <c r="AN77" i="1"/>
  <c r="B6" i="3" s="1"/>
  <c r="BJ33" i="1"/>
  <c r="AM33" i="1" s="1"/>
  <c r="B77" i="1"/>
  <c r="BJ66" i="1"/>
  <c r="AL66" i="1"/>
  <c r="AO67" i="1"/>
  <c r="AM66" i="1"/>
  <c r="BJ60" i="1"/>
  <c r="AL60" i="1"/>
  <c r="AO61" i="1"/>
  <c r="AM60" i="1"/>
  <c r="BJ54" i="1"/>
  <c r="AL54" i="1"/>
  <c r="AM54" i="1"/>
  <c r="AO55" i="1"/>
  <c r="BJ43" i="1"/>
  <c r="AM43" i="1" s="1"/>
  <c r="AO44" i="1"/>
  <c r="AO36" i="1"/>
  <c r="BJ35" i="1"/>
  <c r="AM35" i="1" s="1"/>
  <c r="AO31" i="1"/>
  <c r="BJ30" i="1"/>
  <c r="AM30" i="1" s="1"/>
  <c r="BJ23" i="1"/>
  <c r="AM23" i="1" s="1"/>
  <c r="AO24" i="1"/>
  <c r="AO28" i="1"/>
  <c r="BJ27" i="1"/>
  <c r="AM27" i="1"/>
  <c r="BJ70" i="1"/>
  <c r="AL70" i="1"/>
  <c r="AM70" i="1"/>
  <c r="BJ62" i="1"/>
  <c r="AL62" i="1"/>
  <c r="AM62" i="1"/>
  <c r="AO63" i="1"/>
  <c r="BJ58" i="1"/>
  <c r="AL58" i="1"/>
  <c r="AM58" i="1"/>
  <c r="AO59" i="1"/>
  <c r="BJ56" i="1"/>
  <c r="AL56" i="1"/>
  <c r="AO57" i="1"/>
  <c r="AM56" i="1"/>
  <c r="BJ52" i="1"/>
  <c r="AL52" i="1"/>
  <c r="AO53" i="1"/>
  <c r="AM52" i="1"/>
  <c r="AO70" i="1"/>
  <c r="AM69" i="1"/>
  <c r="AL69" i="1"/>
  <c r="BJ69" i="1"/>
  <c r="AO68" i="1"/>
  <c r="AM67" i="1"/>
  <c r="AL67" i="1"/>
  <c r="BJ67" i="1"/>
  <c r="AO66" i="1"/>
  <c r="AM65" i="1"/>
  <c r="AL65" i="1"/>
  <c r="BJ65" i="1"/>
  <c r="AO64" i="1"/>
  <c r="AM63" i="1"/>
  <c r="AL63" i="1"/>
  <c r="BJ63" i="1"/>
  <c r="AO62" i="1"/>
  <c r="AM61" i="1"/>
  <c r="AL61" i="1"/>
  <c r="BJ61" i="1"/>
  <c r="AO60" i="1"/>
  <c r="AM59" i="1"/>
  <c r="AL59" i="1"/>
  <c r="BJ59" i="1"/>
  <c r="AO58" i="1"/>
  <c r="AM57" i="1"/>
  <c r="AL57" i="1"/>
  <c r="BJ57" i="1"/>
  <c r="AO56" i="1"/>
  <c r="AM55" i="1"/>
  <c r="AL55" i="1"/>
  <c r="BJ55" i="1"/>
  <c r="AO54" i="1"/>
  <c r="AM53" i="1"/>
  <c r="AL53" i="1"/>
  <c r="BJ53" i="1"/>
  <c r="AO52" i="1"/>
  <c r="AM51" i="1"/>
  <c r="BJ51" i="1"/>
  <c r="AL51" i="1"/>
  <c r="AO47" i="1"/>
  <c r="AM46" i="1"/>
  <c r="AL46" i="1"/>
  <c r="BJ46" i="1"/>
  <c r="BJ42" i="1"/>
  <c r="AM42" i="1" s="1"/>
  <c r="AO43" i="1"/>
  <c r="AL43" i="1" s="1"/>
  <c r="BJ38" i="1"/>
  <c r="AM38" i="1" s="1"/>
  <c r="AO39" i="1"/>
  <c r="AM34" i="1"/>
  <c r="BJ34" i="1"/>
  <c r="AO35" i="1"/>
  <c r="AL35" i="1" s="1"/>
  <c r="AL45" i="1"/>
  <c r="BJ45" i="1"/>
  <c r="AO46" i="1"/>
  <c r="AM45" i="1"/>
  <c r="AO38" i="1"/>
  <c r="AL38" i="1" s="1"/>
  <c r="BJ37" i="1"/>
  <c r="AM37" i="1" s="1"/>
  <c r="AO27" i="1"/>
  <c r="AL27" i="1" s="1"/>
  <c r="BJ26" i="1"/>
  <c r="AM26" i="1" s="1"/>
  <c r="BJ22" i="1"/>
  <c r="AM22" i="1" s="1"/>
  <c r="AO23" i="1"/>
  <c r="AL23" i="1" s="1"/>
  <c r="AO34" i="1"/>
  <c r="AL34" i="1" s="1"/>
  <c r="BJ29" i="1"/>
  <c r="AM29" i="1" s="1"/>
  <c r="AO30" i="1"/>
  <c r="AL30" i="1" s="1"/>
  <c r="BJ68" i="1"/>
  <c r="AL68" i="1"/>
  <c r="AM68" i="1"/>
  <c r="AO69" i="1"/>
  <c r="BJ50" i="1"/>
  <c r="AL50" i="1"/>
  <c r="AO51" i="1"/>
  <c r="AM50" i="1"/>
  <c r="AL47" i="1"/>
  <c r="BJ47" i="1"/>
  <c r="AO48" i="1"/>
  <c r="AM47" i="1"/>
  <c r="AO40" i="1"/>
  <c r="AL39" i="1"/>
  <c r="BJ39" i="1"/>
  <c r="AM39" i="1" s="1"/>
  <c r="AL31" i="1"/>
  <c r="AO32" i="1"/>
  <c r="AL32" i="1" s="1"/>
  <c r="BJ31" i="1"/>
  <c r="AM31" i="1"/>
  <c r="BJ21" i="1"/>
  <c r="AM21" i="1" s="1"/>
  <c r="AO22" i="1"/>
  <c r="AL22" i="1" s="1"/>
  <c r="AL21" i="1"/>
  <c r="BJ64" i="1"/>
  <c r="AL64" i="1"/>
  <c r="AM64" i="1"/>
  <c r="AO65" i="1"/>
  <c r="AO49" i="1"/>
  <c r="AM48" i="1"/>
  <c r="AL48" i="1"/>
  <c r="BJ48" i="1"/>
  <c r="AO45" i="1"/>
  <c r="AM44" i="1"/>
  <c r="AL44" i="1"/>
  <c r="BJ44" i="1"/>
  <c r="BJ40" i="1"/>
  <c r="AM40" i="1" s="1"/>
  <c r="AO41" i="1"/>
  <c r="AL40" i="1"/>
  <c r="AL36" i="1"/>
  <c r="AO37" i="1"/>
  <c r="AL37" i="1" s="1"/>
  <c r="BJ36" i="1"/>
  <c r="AM36" i="1" s="1"/>
  <c r="AO33" i="1"/>
  <c r="AL33" i="1" s="1"/>
  <c r="BJ32" i="1"/>
  <c r="AM32" i="1" s="1"/>
  <c r="AO50" i="1"/>
  <c r="AL49" i="1"/>
  <c r="BJ49" i="1"/>
  <c r="AM49" i="1"/>
  <c r="AO42" i="1"/>
  <c r="AL42" i="1" s="1"/>
  <c r="AM41" i="1"/>
  <c r="AL41" i="1"/>
  <c r="BJ41" i="1"/>
  <c r="BJ28" i="1"/>
  <c r="AO29" i="1"/>
  <c r="AL29" i="1" s="1"/>
  <c r="AM28" i="1"/>
  <c r="AL28" i="1"/>
  <c r="BJ24" i="1"/>
  <c r="AM24" i="1" s="1"/>
  <c r="AL24" i="1"/>
  <c r="AO25" i="1"/>
  <c r="AL25" i="1" s="1"/>
  <c r="AP9" i="1"/>
  <c r="AM9" i="1" s="1"/>
  <c r="BJ25" i="1"/>
  <c r="AM25" i="1" s="1"/>
  <c r="AO26" i="1"/>
  <c r="AL26" i="1" s="1"/>
  <c r="AN2" i="1"/>
  <c r="BL37" i="1" l="1"/>
  <c r="B37" i="1" s="1"/>
  <c r="BK37" i="1"/>
  <c r="BL30" i="1"/>
  <c r="B30" i="1" s="1"/>
  <c r="BK30" i="1"/>
  <c r="BK38" i="1"/>
  <c r="BL38" i="1"/>
  <c r="BL26" i="1"/>
  <c r="B26" i="1" s="1"/>
  <c r="BK26" i="1"/>
  <c r="BK35" i="1"/>
  <c r="BL35" i="1"/>
  <c r="BK29" i="1"/>
  <c r="BL29" i="1"/>
  <c r="BK34" i="1"/>
  <c r="BL34" i="1"/>
  <c r="BL27" i="1"/>
  <c r="B27" i="1" s="1"/>
  <c r="BK27" i="1"/>
  <c r="BK43" i="1"/>
  <c r="BL43" i="1"/>
  <c r="BK25" i="1"/>
  <c r="BL25" i="1"/>
  <c r="BL42" i="1"/>
  <c r="B42" i="1" s="1"/>
  <c r="BK42" i="1"/>
  <c r="BK22" i="1"/>
  <c r="BL22" i="1"/>
  <c r="BK23" i="1"/>
  <c r="BL23" i="1"/>
  <c r="BL51" i="1"/>
  <c r="B51" i="1" s="1"/>
  <c r="BK51" i="1"/>
  <c r="BL21" i="1"/>
  <c r="B21" i="1" s="1"/>
  <c r="BK21" i="1"/>
  <c r="AS7" i="1"/>
  <c r="BL40" i="1"/>
  <c r="BK40" i="1"/>
  <c r="BL44" i="1"/>
  <c r="B44" i="1" s="1"/>
  <c r="BK44" i="1"/>
  <c r="BL48" i="1"/>
  <c r="B48" i="1" s="1"/>
  <c r="BK48" i="1"/>
  <c r="BL39" i="1"/>
  <c r="BK39" i="1"/>
  <c r="AL7" i="1"/>
  <c r="BL24" i="1"/>
  <c r="B24" i="1" s="1"/>
  <c r="BK24" i="1"/>
  <c r="BL49" i="1"/>
  <c r="B49" i="1" s="1"/>
  <c r="BK49" i="1"/>
  <c r="BK33" i="1"/>
  <c r="BL33" i="1"/>
  <c r="BK64" i="1"/>
  <c r="BL64" i="1"/>
  <c r="B64" i="1" s="1"/>
  <c r="BK50" i="1"/>
  <c r="BL50" i="1"/>
  <c r="B50" i="1" s="1"/>
  <c r="BK68" i="1"/>
  <c r="BL68" i="1"/>
  <c r="B68" i="1" s="1"/>
  <c r="BL46" i="1"/>
  <c r="B46" i="1" s="1"/>
  <c r="BK46" i="1"/>
  <c r="BL53" i="1"/>
  <c r="B53" i="1" s="1"/>
  <c r="BK53" i="1"/>
  <c r="BL55" i="1"/>
  <c r="B55" i="1" s="1"/>
  <c r="BK55" i="1"/>
  <c r="BL57" i="1"/>
  <c r="B57" i="1" s="1"/>
  <c r="BK57" i="1"/>
  <c r="BL59" i="1"/>
  <c r="B59" i="1" s="1"/>
  <c r="BK59" i="1"/>
  <c r="BL61" i="1"/>
  <c r="B61" i="1" s="1"/>
  <c r="BK61" i="1"/>
  <c r="BL63" i="1"/>
  <c r="B63" i="1" s="1"/>
  <c r="BK63" i="1"/>
  <c r="BL65" i="1"/>
  <c r="B65" i="1" s="1"/>
  <c r="BK65" i="1"/>
  <c r="BL67" i="1"/>
  <c r="B67" i="1" s="1"/>
  <c r="BK67" i="1"/>
  <c r="BL69" i="1"/>
  <c r="B69" i="1" s="1"/>
  <c r="BK69" i="1"/>
  <c r="BK70" i="1"/>
  <c r="BL70" i="1"/>
  <c r="B70" i="1" s="1"/>
  <c r="BK54" i="1"/>
  <c r="BL54" i="1"/>
  <c r="B54" i="1" s="1"/>
  <c r="BK60" i="1"/>
  <c r="BL60" i="1"/>
  <c r="B60" i="1" s="1"/>
  <c r="BK66" i="1"/>
  <c r="BL66" i="1"/>
  <c r="B66" i="1" s="1"/>
  <c r="BL28" i="1"/>
  <c r="B28" i="1" s="1"/>
  <c r="BK28" i="1"/>
  <c r="BL32" i="1"/>
  <c r="BK32" i="1"/>
  <c r="AM7" i="1"/>
  <c r="AM11" i="1"/>
  <c r="BL41" i="1"/>
  <c r="B41" i="1" s="1"/>
  <c r="BK41" i="1"/>
  <c r="B9" i="1"/>
  <c r="BK36" i="1"/>
  <c r="BL36" i="1"/>
  <c r="B36" i="1" s="1"/>
  <c r="BK31" i="1"/>
  <c r="BL31" i="1"/>
  <c r="B31" i="1" s="1"/>
  <c r="BK47" i="1"/>
  <c r="BL47" i="1"/>
  <c r="B47" i="1" s="1"/>
  <c r="BK52" i="1"/>
  <c r="BL52" i="1"/>
  <c r="B52" i="1" s="1"/>
  <c r="BK56" i="1"/>
  <c r="BL56" i="1"/>
  <c r="B56" i="1" s="1"/>
  <c r="BK58" i="1"/>
  <c r="BL58" i="1"/>
  <c r="B58" i="1" s="1"/>
  <c r="BK62" i="1"/>
  <c r="BL62" i="1"/>
  <c r="B62" i="1" s="1"/>
  <c r="BK45" i="1"/>
  <c r="BL45" i="1"/>
  <c r="B45" i="1" s="1"/>
  <c r="B39" i="1" l="1"/>
  <c r="AN7" i="1"/>
  <c r="B40" i="1"/>
  <c r="B22" i="1"/>
  <c r="B25" i="1"/>
  <c r="B29" i="1"/>
  <c r="B32" i="1"/>
  <c r="B11" i="1"/>
  <c r="AR7" i="1"/>
  <c r="E3" i="1" s="1"/>
  <c r="B33" i="1"/>
  <c r="B23" i="1"/>
  <c r="B43" i="1"/>
  <c r="B34" i="1"/>
  <c r="B35" i="1"/>
  <c r="B38" i="1"/>
  <c r="AU7" i="1" l="1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 Grahovac</author>
    <author>nebojsa.vukovic</author>
  </authors>
  <commentList>
    <comment ref="AN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Provjerava se da li je obrazac potpuno prazan.
Ako jeste obrazac se moze stampati bez upozorenja o neispravnosti.</t>
        </r>
      </text>
    </comment>
    <comment ref="AO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Datum ažuriranja obrasca.</t>
        </r>
      </text>
    </comment>
    <comment ref="E9" authorId="0" shapeId="0" xr:uid="{00000000-0006-0000-0000-000003000000}">
      <text/>
    </comment>
    <comment ref="AP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Kontrola validacije JIB-a, u slucaju da se ne koristii tabela tKompanije.</t>
        </r>
      </text>
    </comment>
    <comment ref="AP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Kontrola validacije bankovnog racuna u slucaju da se rucno popunjava.</t>
        </r>
      </text>
    </comment>
    <comment ref="AU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Milan Grahovac:</t>
        </r>
        <r>
          <rPr>
            <sz val="9"/>
            <color indexed="81"/>
            <rFont val="Tahoma"/>
            <family val="2"/>
          </rPr>
          <t xml:space="preserve">
Polje za prepoznavanje decimalnog separatora.</t>
        </r>
      </text>
    </comment>
    <comment ref="E16" authorId="0" shapeId="0" xr:uid="{00000000-0006-0000-0000-000007000000}">
      <text>
        <r>
          <rPr>
            <sz val="12"/>
            <color indexed="81"/>
            <rFont val="Tahoma"/>
            <family val="2"/>
          </rPr>
          <t>Ovaj podatak će se automatski popuniti nakon unosa broja glavnog računa u banci.</t>
        </r>
      </text>
    </comment>
    <comment ref="AD18" authorId="1" shapeId="0" xr:uid="{00000000-0006-0000-0000-000008000000}">
      <text>
        <r>
          <rPr>
            <sz val="12"/>
            <color indexed="81"/>
            <rFont val="Tahoma"/>
            <family val="2"/>
          </rPr>
          <t xml:space="preserve">Ako se prijavljuje avansna obaveza (kolona 6 = Da), ne unosi se datum u rok dospijeća. </t>
        </r>
      </text>
    </comment>
    <comment ref="B20" authorId="1" shapeId="0" xr:uid="{00000000-0006-0000-0000-000009000000}">
      <text>
        <r>
          <rPr>
            <sz val="12"/>
            <color indexed="81"/>
            <rFont val="Tahoma"/>
            <family val="2"/>
          </rPr>
          <t>Za detalje greške, nanesite miša na oznaku greške u ovoj koloni.</t>
        </r>
      </text>
    </comment>
    <comment ref="C20" authorId="1" shapeId="0" xr:uid="{00000000-0006-0000-0000-00000A000000}">
      <text>
        <r>
          <rPr>
            <sz val="12"/>
            <color indexed="81"/>
            <rFont val="Tahoma"/>
            <family val="2"/>
          </rPr>
          <t>Nije dozvoljeno preskakanje redova prilikom unosa obaveza.</t>
        </r>
      </text>
    </comment>
    <comment ref="AG20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Milan Grahovac:</t>
        </r>
        <r>
          <rPr>
            <sz val="11"/>
            <color indexed="81"/>
            <rFont val="Tahoma"/>
            <family val="2"/>
          </rPr>
          <t xml:space="preserve">
Formatira se kao string, jer ima problem kada se ostavi kao broj za prazna polja.</t>
        </r>
      </text>
    </comment>
    <comment ref="AH20" authorId="0" shapeId="0" xr:uid="{00000000-0006-0000-0000-00000C000000}">
      <text>
        <r>
          <rPr>
            <sz val="12"/>
            <color indexed="81"/>
            <rFont val="Tahoma"/>
            <family val="2"/>
          </rPr>
          <t xml:space="preserve">Ako se prijavljuje avansna obaveza (kolona 6 = Da), ne unosi se datum u rok dospijeća. </t>
        </r>
      </text>
    </comment>
    <comment ref="AI20" authorId="0" shapeId="0" xr:uid="{00000000-0006-0000-0000-00000D000000}">
      <text>
        <r>
          <rPr>
            <sz val="12"/>
            <color indexed="81"/>
            <rFont val="Tahoma"/>
            <family val="2"/>
          </rPr>
          <t xml:space="preserve">Ukoliko se ne prijavljuje obaveza po osnovu javnog prihoda (kolona 7 = </t>
        </r>
        <r>
          <rPr>
            <b/>
            <sz val="12"/>
            <color indexed="81"/>
            <rFont val="Tahoma"/>
            <family val="2"/>
          </rPr>
          <t>Ne</t>
        </r>
        <r>
          <rPr>
            <sz val="12"/>
            <color indexed="81"/>
            <rFont val="Tahoma"/>
            <family val="2"/>
          </rPr>
          <t xml:space="preserve">) unosi se proizvoljna referenca (npr. broj fakture, broj ugovora...).
Ukoliko se prijavljuje obaveza po osnovu javnih prihoda (kolona 7 = </t>
        </r>
        <r>
          <rPr>
            <b/>
            <sz val="12"/>
            <color indexed="81"/>
            <rFont val="Tahoma"/>
            <family val="2"/>
          </rPr>
          <t>Da</t>
        </r>
        <r>
          <rPr>
            <sz val="12"/>
            <color indexed="81"/>
            <rFont val="Tahoma"/>
            <family val="2"/>
          </rPr>
          <t xml:space="preserve">) u tom slučaju obavezno se unosi u kolonu Referenca (kolona 8) vrsta javnog prihoda/šifra opštine (npr. 711211/002). Ukoliko želite da unesete neki dodatni podatak unosite ga nakon šifre opštine (npr. 711211/002/juli2016). 
</t>
        </r>
      </text>
    </comment>
    <comment ref="AJ20" authorId="0" shapeId="0" xr:uid="{00000000-0006-0000-0000-00000E000000}">
      <text>
        <r>
          <rPr>
            <sz val="12"/>
            <color indexed="81"/>
            <rFont val="Tahoma"/>
            <family val="2"/>
          </rPr>
          <t xml:space="preserve">Ukoliko se ne prijavljuje obaveza po osnovu javnog prihoda (kolona 7 = </t>
        </r>
        <r>
          <rPr>
            <b/>
            <sz val="12"/>
            <color indexed="81"/>
            <rFont val="Tahoma"/>
            <family val="2"/>
          </rPr>
          <t>Ne</t>
        </r>
        <r>
          <rPr>
            <sz val="12"/>
            <color indexed="81"/>
            <rFont val="Tahoma"/>
            <family val="2"/>
          </rPr>
          <t xml:space="preserve">) unosi se proizvoljna referenca (npr. broj fakture, broj ugovora...).
Ukoliko se prijavljuje obaveza po osnovu javnih prihoda (kolona 7 = </t>
        </r>
        <r>
          <rPr>
            <b/>
            <sz val="12"/>
            <color indexed="81"/>
            <rFont val="Tahoma"/>
            <family val="2"/>
          </rPr>
          <t>Da</t>
        </r>
        <r>
          <rPr>
            <sz val="12"/>
            <color indexed="81"/>
            <rFont val="Tahoma"/>
            <family val="2"/>
          </rPr>
          <t xml:space="preserve">) u tom slučaju obavezno se unosi u kolonu Referenca (kolona 8) vrsta javnog prihoda/šifra opštine (npr. 711211/002). Ukoliko želite da unesete neki dodatni podatak unosite ga nakon šifre opštine (npr. 711211/002/juli2016). 
</t>
        </r>
      </text>
    </comment>
    <comment ref="AK20" authorId="0" shapeId="0" xr:uid="{00000000-0006-0000-0000-00000F000000}">
      <text>
        <r>
          <rPr>
            <sz val="12"/>
            <color indexed="81"/>
            <rFont val="Tahoma"/>
            <family val="2"/>
          </rPr>
          <t xml:space="preserve">Ukoliko se ne prijavljuje obaveza po osnovu javnog prihoda (kolona 7 = </t>
        </r>
        <r>
          <rPr>
            <b/>
            <sz val="12"/>
            <color indexed="81"/>
            <rFont val="Tahoma"/>
            <family val="2"/>
          </rPr>
          <t>Ne</t>
        </r>
        <r>
          <rPr>
            <sz val="12"/>
            <color indexed="81"/>
            <rFont val="Tahoma"/>
            <family val="2"/>
          </rPr>
          <t xml:space="preserve">) unosi se proizvoljna napomena (npr. osnovni dug + zatezna kamata).
Ukoliko se prijavljuje obaveza po osnovu javnih prihoda (kolonu 7 = </t>
        </r>
        <r>
          <rPr>
            <b/>
            <sz val="12"/>
            <color indexed="81"/>
            <rFont val="Tahoma"/>
            <family val="2"/>
          </rPr>
          <t>Da</t>
        </r>
        <r>
          <rPr>
            <sz val="12"/>
            <color indexed="81"/>
            <rFont val="Tahoma"/>
            <family val="2"/>
          </rPr>
          <t xml:space="preserve">) u tom slučaju obavezno se unosi u kolonu Napomena (kolona 9) šifra odgovarajuće budžetske organizacije (npr. 9999999). Ukoliko želite da unesete neki dodatni podatak unosite ga nakon šifre budžetske organizacije (npr. 9999999/1565165165). 
</t>
        </r>
      </text>
    </comment>
  </commentList>
</comments>
</file>

<file path=xl/sharedStrings.xml><?xml version="1.0" encoding="utf-8"?>
<sst xmlns="http://schemas.openxmlformats.org/spreadsheetml/2006/main" count="5750" uniqueCount="1647">
  <si>
    <t>Nepotpun unos.</t>
  </si>
  <si>
    <t>Neispravan unos.</t>
  </si>
  <si>
    <t>Ispravan unos.</t>
  </si>
  <si>
    <t>Obrazac za prijavu obaveza (MLK-2)</t>
  </si>
  <si>
    <t>Da</t>
  </si>
  <si>
    <t>Ne</t>
  </si>
  <si>
    <t>Kontrola</t>
  </si>
  <si>
    <r>
      <t xml:space="preserve">Šifra </t>
    </r>
    <r>
      <rPr>
        <sz val="12"/>
        <color theme="1"/>
        <rFont val="Tahoma"/>
        <family val="2"/>
      </rPr>
      <t>(popunjava banka/posrednik)</t>
    </r>
  </si>
  <si>
    <t>-</t>
  </si>
  <si>
    <t>Kontrola popunjenosti:</t>
  </si>
  <si>
    <t>Kontola ispravnosti:</t>
  </si>
  <si>
    <t>Format prikaza polja:</t>
  </si>
  <si>
    <t xml:space="preserve">Nepotpun unos!
</t>
  </si>
  <si>
    <t>Podaci o učesniku</t>
  </si>
  <si>
    <t>JIB</t>
  </si>
  <si>
    <t>Neispravan format fajla, preuzmete poslijednju verziju obrasca sa zvaničnog sajta. Naziv fajla ne smije sadržavati tačke (.).</t>
  </si>
  <si>
    <t>Popunite ispravno podatke u zaglavlju obrasca!</t>
  </si>
  <si>
    <t>Popunite ispravno podatke u tabeli obrasca!</t>
  </si>
  <si>
    <t>Popunite ispravno podatke u podnožju obrasca (ispod tabele)!</t>
  </si>
  <si>
    <t>Obrazac nije ispravno/potpuno popunjen!</t>
  </si>
  <si>
    <t xml:space="preserve"> </t>
  </si>
  <si>
    <t>Naziv i sjedište</t>
  </si>
  <si>
    <t>Glavni račun u banci</t>
  </si>
  <si>
    <t>xlsx</t>
  </si>
  <si>
    <t>Banka</t>
  </si>
  <si>
    <t>Greska ako fajl ima u nazivu vise tacki.</t>
  </si>
  <si>
    <t>Rok dospijeća</t>
  </si>
  <si>
    <t>Da / Ne izbor</t>
  </si>
  <si>
    <t>Naziv kolone</t>
  </si>
  <si>
    <t>Kontrola redova</t>
  </si>
  <si>
    <t>Povjerilac</t>
  </si>
  <si>
    <t>JIB povjerioca</t>
  </si>
  <si>
    <t>Iznos u KM</t>
  </si>
  <si>
    <t>Avans</t>
  </si>
  <si>
    <t>Javni prihod</t>
  </si>
  <si>
    <t>Referenca</t>
  </si>
  <si>
    <t>Napomena</t>
  </si>
  <si>
    <t>Jedinstven red</t>
  </si>
  <si>
    <t>Max 255 karaktera za greške zbog Hyperlink funckije.</t>
  </si>
  <si>
    <t>Broj kolone</t>
  </si>
  <si>
    <t>3, 5, 7, 8</t>
  </si>
  <si>
    <t>Redni broj</t>
  </si>
  <si>
    <t xml:space="preserve">JIB povjerioca </t>
  </si>
  <si>
    <t>JIB ili račun povjerioca</t>
  </si>
  <si>
    <t>Dan</t>
  </si>
  <si>
    <t>Mjesec</t>
  </si>
  <si>
    <t>Godina</t>
  </si>
  <si>
    <t>Kontrola ukupne popunjenosti.</t>
  </si>
  <si>
    <t>Kontrola ukupne ispravnosti.</t>
  </si>
  <si>
    <t>Prazan red, dozvoljeno.</t>
  </si>
  <si>
    <t>Prethodni red u tabeli nije ispravno popunjen!</t>
  </si>
  <si>
    <t>Nepotpun unos!</t>
  </si>
  <si>
    <t>JIB broj nije prošao validaciju!</t>
  </si>
  <si>
    <t>Neispravan unos, potrebno je unijeti pozitivan broj!</t>
  </si>
  <si>
    <t>Neispravan broj decimalnih mjesta, naviše je dozvoljeno dva decimalna mjesta!</t>
  </si>
  <si>
    <t>Ako je Avans = Da, datum se ne unosi!</t>
  </si>
  <si>
    <t>Neispravan unos!</t>
  </si>
  <si>
    <t>Neispravan unos, unesite Da ili Ne!</t>
  </si>
  <si>
    <t xml:space="preserve">Referenca počinje sa šifrom Vrste prihoda republike/opštine. Za te obaveza neophodno je označiti da su Javni prihodi čekiranjem kolone JP: Da </t>
  </si>
  <si>
    <t>Ako je odabrano Da, potrebno je unijeti obavezu prema Trezoru ili Opštinama!</t>
  </si>
  <si>
    <t>Ako je JIB povjerioca Ministarstvo finansija RS, format reference treba da bude šifra javnog prihoda (šest cifara iz šifarnika) / šifra odgovarajuće opštine (tri cifre iz šifarnika)!</t>
  </si>
  <si>
    <t>Ako je JIB povjerioca opština, format reference treba da bude šifra opštinskog prihoda (šest cifara iz šifarnika) / šifra odgovarajuće opštine (tri cifre iz šifarnika)!</t>
  </si>
  <si>
    <t>Za odgovarajući unos podataka (JIB i Referenca) u kolonu Napomena potrebno je unijeti šifru odgovarajuće budžetske organizacije (sedam cifara iz šifarnika)!</t>
  </si>
  <si>
    <t>Za odgovarajući unos podataka (JIB i Referenca opštine) u kolonu Napomena potrebno je unijeti šifru odgovarajuće budžetske organizacije (sedam cifara)!</t>
  </si>
  <si>
    <t>Nije dozvoljen unos dvije iste obaveze!</t>
  </si>
  <si>
    <t>Kolona greške</t>
  </si>
  <si>
    <t>Tekst greške</t>
  </si>
  <si>
    <t>Kljuc reda - Jedinstven red</t>
  </si>
  <si>
    <t>Grad Banja Luka</t>
  </si>
  <si>
    <t>9999999</t>
  </si>
  <si>
    <t>U sklаdu sа člаnоm 13. stаv 1. Zаkоnа о јеdinstvеnоm sistеmu zа multilаtеrаlnе kоmpеnzаciје i cеsiје izјаvlјuјеm dа su pоdаci iz оvе priјаvе tаčni.</t>
  </si>
  <si>
    <t>Mjesto</t>
  </si>
  <si>
    <t>Banja Luka</t>
  </si>
  <si>
    <t>Datum i vrijeme</t>
  </si>
  <si>
    <t>Sati</t>
  </si>
  <si>
    <t>Minuti</t>
  </si>
  <si>
    <t>/</t>
  </si>
  <si>
    <t>:</t>
  </si>
  <si>
    <t>Vrijeme</t>
  </si>
  <si>
    <t>Posljednji podneseni obrazac je važeći i mijenja sve podatke iz prethodno podnesenog obrasca.</t>
  </si>
  <si>
    <t>Zakonski zastupnik učesnika (potpis)</t>
  </si>
  <si>
    <t>M.P.</t>
  </si>
  <si>
    <t>Tabele</t>
  </si>
  <si>
    <t>Berzanski posrednik</t>
  </si>
  <si>
    <t>Grad</t>
  </si>
  <si>
    <t>Adresa</t>
  </si>
  <si>
    <t>Telefon</t>
  </si>
  <si>
    <t>Sufiks</t>
  </si>
  <si>
    <t>Naziv banke</t>
  </si>
  <si>
    <t>Naziv</t>
  </si>
  <si>
    <t>Šifra opštine</t>
  </si>
  <si>
    <t>Tip</t>
  </si>
  <si>
    <t>Vrsta prihoda</t>
  </si>
  <si>
    <t>Tip prihoda</t>
  </si>
  <si>
    <t>Opis prihoda</t>
  </si>
  <si>
    <t>Šifra budžetskog korisnika</t>
  </si>
  <si>
    <t>Naziv korisnika</t>
  </si>
  <si>
    <t>Kontrola napomene</t>
  </si>
  <si>
    <t>KolonaId</t>
  </si>
  <si>
    <t>Opis</t>
  </si>
  <si>
    <t>Posrednici</t>
  </si>
  <si>
    <t>4400374890002</t>
  </si>
  <si>
    <t>Nova banka a.d. Banja Luka - filijala za poslovanje sa HOV</t>
  </si>
  <si>
    <t>Kralja Alfonsa XIII 37A</t>
  </si>
  <si>
    <t>051/328-392</t>
  </si>
  <si>
    <t>Privredna banka Sarajevo d.d. Sarajevo</t>
  </si>
  <si>
    <t>Sarajevo</t>
  </si>
  <si>
    <t>Alipašina 6</t>
  </si>
  <si>
    <t>033/277-700</t>
  </si>
  <si>
    <t>4401571310006</t>
  </si>
  <si>
    <t>MINISTARSTVO FINANSIJA  RS - TREZOR</t>
  </si>
  <si>
    <t>Republika Srpska</t>
  </si>
  <si>
    <t>Generalni organizacioni kod</t>
  </si>
  <si>
    <t>Banke</t>
  </si>
  <si>
    <t>4400375430005</t>
  </si>
  <si>
    <t>Eurobroker a.d. Banja Luka</t>
  </si>
  <si>
    <t>Grčka ulica 17</t>
  </si>
  <si>
    <t>051/230-820</t>
  </si>
  <si>
    <t>Union banka d.d. Sarajevo</t>
  </si>
  <si>
    <t>Dubrovačka 6</t>
  </si>
  <si>
    <t>033/561-000</t>
  </si>
  <si>
    <t>4401012920007</t>
  </si>
  <si>
    <t>002</t>
  </si>
  <si>
    <t>Opština</t>
  </si>
  <si>
    <t>Porez na prihode od autorskih prava, patenata i tehničkih unapredjenja</t>
  </si>
  <si>
    <t>711112</t>
  </si>
  <si>
    <t>Porez na prihode od autorskih prava, patenata i tehnickih unapredjenja</t>
  </si>
  <si>
    <t>Republika i opštine</t>
  </si>
  <si>
    <t>4400958880009</t>
  </si>
  <si>
    <t>UniCredit Bank a.d. Banja Luka - Unicredit broker</t>
  </si>
  <si>
    <t xml:space="preserve">Marije Bursać 7 </t>
  </si>
  <si>
    <t>051/246-697</t>
  </si>
  <si>
    <t>NLB Banka d.d. Tuzla</t>
  </si>
  <si>
    <t>Tuzla</t>
  </si>
  <si>
    <t>Maršala Tita 34</t>
  </si>
  <si>
    <t>035/259-259</t>
  </si>
  <si>
    <t>4400288460003</t>
  </si>
  <si>
    <t>Opština Milići</t>
  </si>
  <si>
    <t>001</t>
  </si>
  <si>
    <t>Porez na dobit pravnih lica rezidenata RS</t>
  </si>
  <si>
    <t>711211</t>
  </si>
  <si>
    <t>Vrsta javnih prihoda</t>
  </si>
  <si>
    <t>4400965070004</t>
  </si>
  <si>
    <t>Hypo Alpe-Adria-Bank a.d. Banja Luka - pododjel za poslovanje sa HOV</t>
  </si>
  <si>
    <t>Aleja Svetog Save 13</t>
  </si>
  <si>
    <t>051/336-597</t>
  </si>
  <si>
    <t>Investiciono-komercijalna banka d.d. Zenica</t>
  </si>
  <si>
    <t>Zenica</t>
  </si>
  <si>
    <t>Trg BiH 1</t>
  </si>
  <si>
    <t>032/448-400</t>
  </si>
  <si>
    <t>4400732990006</t>
  </si>
  <si>
    <t>Opština Kozarska Dubica</t>
  </si>
  <si>
    <t>007</t>
  </si>
  <si>
    <t>Porez na dobit pravnih lica nerezidenata RS</t>
  </si>
  <si>
    <t>711212</t>
  </si>
  <si>
    <t>Prihodi budžetskih korisnika</t>
  </si>
  <si>
    <t>4402567090006</t>
  </si>
  <si>
    <t>Monet Broker a.d. Banja Luka</t>
  </si>
  <si>
    <t>Jovana Dučića 23a</t>
  </si>
  <si>
    <t>051/345-600</t>
  </si>
  <si>
    <t>MOJA BANKA d.d. Sarajevo</t>
  </si>
  <si>
    <t>Trg međunarodnog prijateljstva 25</t>
  </si>
  <si>
    <t>033/586-870</t>
  </si>
  <si>
    <t>4400358930002</t>
  </si>
  <si>
    <t>Grad Bijeljina</t>
  </si>
  <si>
    <t>005</t>
  </si>
  <si>
    <t>Porez po odbitku stranom pravnom licu</t>
  </si>
  <si>
    <t>711213</t>
  </si>
  <si>
    <t>4402590070004</t>
  </si>
  <si>
    <t>Raiffeisen Capital a.d. Banja Luka</t>
  </si>
  <si>
    <t>Vase Pelagića 2</t>
  </si>
  <si>
    <t>051/231-490</t>
  </si>
  <si>
    <t>Sberbank BH d.d. Sarajevo</t>
  </si>
  <si>
    <t>Fra Anđela Zvizdovića 1</t>
  </si>
  <si>
    <t>033/295-601</t>
  </si>
  <si>
    <t>4400135550003</t>
  </si>
  <si>
    <t>Opština Brod</t>
  </si>
  <si>
    <t>010</t>
  </si>
  <si>
    <t>Porez na prihode od kapitala</t>
  </si>
  <si>
    <t>711311</t>
  </si>
  <si>
    <t>4402621210004</t>
  </si>
  <si>
    <t>Advantis broker a.d. Banja Luka</t>
  </si>
  <si>
    <t>Krajiških brigada 113</t>
  </si>
  <si>
    <t>051/233-710</t>
  </si>
  <si>
    <t>Bosna bank international d.d. Sarajevo</t>
  </si>
  <si>
    <t>Trg djece Sarajeva bb</t>
  </si>
  <si>
    <t>033/275-100</t>
  </si>
  <si>
    <t>4401068470004</t>
  </si>
  <si>
    <t>Opština Gradiška</t>
  </si>
  <si>
    <t>008</t>
  </si>
  <si>
    <t>Intesa Sanpaolo Banka d.d. Bosna i Hercegovina</t>
  </si>
  <si>
    <t>Obala Kulina bana 9a</t>
  </si>
  <si>
    <t>033/497-555</t>
  </si>
  <si>
    <t>4400764840006</t>
  </si>
  <si>
    <t>Opština Novi Grad</t>
  </si>
  <si>
    <t>011</t>
  </si>
  <si>
    <t>Porez na kapitalne dobitke</t>
  </si>
  <si>
    <t>711313</t>
  </si>
  <si>
    <t>Javni Prihod</t>
  </si>
  <si>
    <t>Vakufska banka d.d. Sarajevo</t>
  </si>
  <si>
    <t>Maršala Tita 13</t>
  </si>
  <si>
    <t>033/280-100</t>
  </si>
  <si>
    <t>4400484130003</t>
  </si>
  <si>
    <t>Opština Šamac</t>
  </si>
  <si>
    <t>013</t>
  </si>
  <si>
    <t>Dop.za PIO na lična primanja i dr.prihode zaposlenih kojima se staž osig.računa s uvećanim trajanjem</t>
  </si>
  <si>
    <t>712113</t>
  </si>
  <si>
    <t>Dop.za PIO na licna primanja i dr.prihode zaposlenih kojima se staž osig.racuna s uvecanim trajanjem</t>
  </si>
  <si>
    <t>Spisak računovodstvenih agencija koje su registrovene kao posrednici dostupan je na zvaničnom sajtu.</t>
  </si>
  <si>
    <t>Raiffeisen Bank d.d. BiH</t>
  </si>
  <si>
    <t>Zmaja od Bosne bb</t>
  </si>
  <si>
    <t>033/755-010</t>
  </si>
  <si>
    <t>4401444710003</t>
  </si>
  <si>
    <t>Opština Bratunac</t>
  </si>
  <si>
    <t>015</t>
  </si>
  <si>
    <t>Doprinos za penzijsko i inv. osiguranje za dokup staža</t>
  </si>
  <si>
    <t>712114</t>
  </si>
  <si>
    <t>BOR banka d.d. Sarajevo</t>
  </si>
  <si>
    <t>Obala Kulina Bana 18</t>
  </si>
  <si>
    <t>033/278-520</t>
  </si>
  <si>
    <t>4400164060007</t>
  </si>
  <si>
    <t>Opština Derventa</t>
  </si>
  <si>
    <t>027</t>
  </si>
  <si>
    <t>Doprinos za penzijsko i invalidsko osiguranje nezaposlenih koje isplaćuje Zavod za zapošljavanje</t>
  </si>
  <si>
    <t>712121</t>
  </si>
  <si>
    <t>Doprinos za penzijsko i invalidsko osiguranje nezaposlenih koje isplacuje Zavod za zapošljavanje</t>
  </si>
  <si>
    <t>ZiraatBank BH d.d. Sarajevo</t>
  </si>
  <si>
    <t>Dženetića Čikma 2</t>
  </si>
  <si>
    <t>033/252-230</t>
  </si>
  <si>
    <t>4401135920001</t>
  </si>
  <si>
    <t>Opština Čelinac</t>
  </si>
  <si>
    <t>025</t>
  </si>
  <si>
    <t>Dop. za PIO za određene kateg.lica van radnog odnosa od obveznika iz čl.16.Zakona o penz.i inv.osig.</t>
  </si>
  <si>
    <t>712122</t>
  </si>
  <si>
    <t>Dop. za PIO za odredene kateg.lica van radnog odnosa od obveznika iz cl.16.Zakona o penz.i inv.osig.</t>
  </si>
  <si>
    <t>ProCredit Bank d.d. Sarajevo</t>
  </si>
  <si>
    <t>Franca Lehara bb</t>
  </si>
  <si>
    <t>033/250-950</t>
  </si>
  <si>
    <t>4401416420008</t>
  </si>
  <si>
    <t>Opština Foča</t>
  </si>
  <si>
    <t>031</t>
  </si>
  <si>
    <t>Dop. za PIO za lica kojima se naknadno utvrđuje staž osig. po rješ. Fonda za pen.i inv.osig.</t>
  </si>
  <si>
    <t>712123</t>
  </si>
  <si>
    <t>Dop. za PIO za lica kojima se naknadno utvrduje staž osig. po rješ. Fonda za pen.i inv.osig.</t>
  </si>
  <si>
    <t>Razvojna banka Federacije BiH d.d. Sarajevo</t>
  </si>
  <si>
    <t>Igmanska 1</t>
  </si>
  <si>
    <t>033/277-900</t>
  </si>
  <si>
    <t>4400016460004</t>
  </si>
  <si>
    <t>Grad Doboj</t>
  </si>
  <si>
    <t>028</t>
  </si>
  <si>
    <t>Doprinos za penz. i inv.osiguranje za dobrovoljno osiguranje</t>
  </si>
  <si>
    <t>712124</t>
  </si>
  <si>
    <t>Komercijalno-investiciona banka d.d. V.Kladuša</t>
  </si>
  <si>
    <t>Velika Kladuša</t>
  </si>
  <si>
    <t>Ibrahima Mržljaka 3</t>
  </si>
  <si>
    <t>037/771-253</t>
  </si>
  <si>
    <t>4400032310004</t>
  </si>
  <si>
    <t>Opština Petrovo</t>
  </si>
  <si>
    <t>038</t>
  </si>
  <si>
    <t>Doprinos po osnovu uplata duga iz ranijih godina</t>
  </si>
  <si>
    <t>712125</t>
  </si>
  <si>
    <t>Sparkasse Bank d.d. Sarajevo</t>
  </si>
  <si>
    <t>Zmaja od Bosne 7</t>
  </si>
  <si>
    <t>033/280-300</t>
  </si>
  <si>
    <t>4400473790001</t>
  </si>
  <si>
    <t>Opština Pelagićevo</t>
  </si>
  <si>
    <t>034</t>
  </si>
  <si>
    <t>Ostali doprinosi</t>
  </si>
  <si>
    <t>712129</t>
  </si>
  <si>
    <t>Hypo Alpe-Adria-Bank d.d. Mostar</t>
  </si>
  <si>
    <t>Mostar</t>
  </si>
  <si>
    <t>Kneza Branimira 2b</t>
  </si>
  <si>
    <t>036/444-444</t>
  </si>
  <si>
    <t>4400282260002</t>
  </si>
  <si>
    <t>Opština Osmaci</t>
  </si>
  <si>
    <t>045</t>
  </si>
  <si>
    <t>Dop.za zdr.osig.za lica za slučaj povreda na radu i prof.oboljenja iz čl.17.Zakona o zdr.osig.</t>
  </si>
  <si>
    <t>712132</t>
  </si>
  <si>
    <t>Dop.za zdr.osig.za lica za slucaj povreda na radu i prof.oboljenja iz cl.17.Zakona o zdr.osig.</t>
  </si>
  <si>
    <t>UniCredit Bank d.d. Mostar</t>
  </si>
  <si>
    <t>Kardinala Stepinca b.b.</t>
  </si>
  <si>
    <t>036/312-112</t>
  </si>
  <si>
    <t>4401106230004</t>
  </si>
  <si>
    <t>Opština Ribnik</t>
  </si>
  <si>
    <t>050</t>
  </si>
  <si>
    <t xml:space="preserve">Dopr.za zdr.osig.korisnika penzije i korisnika drugih novč.naknada koje uplaćuju fondovi za PIO  </t>
  </si>
  <si>
    <t>712141</t>
  </si>
  <si>
    <t xml:space="preserve">Dopr.za zdr.osig.korisnika penzije i korisnika drugih novc.naknada koje uplacuju fondovi za PIO  </t>
  </si>
  <si>
    <t>UniCredit Bank a.d. Banja Luka</t>
  </si>
  <si>
    <t>Marije Bursać 7</t>
  </si>
  <si>
    <t>051/243-200</t>
  </si>
  <si>
    <t>4401323250005</t>
  </si>
  <si>
    <t>Opština Jezero</t>
  </si>
  <si>
    <t>043</t>
  </si>
  <si>
    <t>Doprinos za zdravstveno osiguranje nezaposlenih lica koje plaća Zavod za zapošljavanje</t>
  </si>
  <si>
    <t>712142</t>
  </si>
  <si>
    <t>Doprinos za zdravstveno osiguranje nezaposlenih lica koje placa Zavod za zapošljavanje</t>
  </si>
  <si>
    <t>Hypo Alpe-Adria-Bank a.d. Banja Luka</t>
  </si>
  <si>
    <t>051/336-500</t>
  </si>
  <si>
    <t>4401140250006</t>
  </si>
  <si>
    <t>Opština Laktaši</t>
  </si>
  <si>
    <t>056</t>
  </si>
  <si>
    <t>Doprinos za prošireno zdravstveno osiguranje</t>
  </si>
  <si>
    <t>712143</t>
  </si>
  <si>
    <t>Pavlović International Bank a.d. Bijeljina</t>
  </si>
  <si>
    <t>Bijeljina</t>
  </si>
  <si>
    <t>Karađorđeva 1</t>
  </si>
  <si>
    <t>055/232-300</t>
  </si>
  <si>
    <t>4401128550002</t>
  </si>
  <si>
    <t>Opština Kotor Varoš</t>
  </si>
  <si>
    <t>053</t>
  </si>
  <si>
    <t xml:space="preserve">Dopr.za zdr.osig.iz budžeta Republike za lica kojima je priznato pravo po Zakonu o pravima boraca </t>
  </si>
  <si>
    <t>712144</t>
  </si>
  <si>
    <t>Nova banka a.d. Banja Luka</t>
  </si>
  <si>
    <t>Kralja Alfonsa XIII 37a</t>
  </si>
  <si>
    <t>051/333-398</t>
  </si>
  <si>
    <t>4400188080009</t>
  </si>
  <si>
    <t>Opština Modriča</t>
  </si>
  <si>
    <t>064</t>
  </si>
  <si>
    <t>Doprinos za zdravstveno osiguranje po osnovu duga iz ranijih godina</t>
  </si>
  <si>
    <t>712145</t>
  </si>
  <si>
    <t>NLB banka a.d. Banja Luka</t>
  </si>
  <si>
    <t>Milana Tepića 4</t>
  </si>
  <si>
    <t>051/221-610</t>
  </si>
  <si>
    <t>4400467550007</t>
  </si>
  <si>
    <t>Opština Lopare</t>
  </si>
  <si>
    <t>059</t>
  </si>
  <si>
    <t>Doprinos za zdravstveno osiguranje po osnovu inostranog osiguranja</t>
  </si>
  <si>
    <t>712146</t>
  </si>
  <si>
    <t>Sberbank a.d. Banja Luka</t>
  </si>
  <si>
    <t>Jevrejska 71</t>
  </si>
  <si>
    <t>051/241-100</t>
  </si>
  <si>
    <t>4400190490001</t>
  </si>
  <si>
    <t>Opština Vukosavlje</t>
  </si>
  <si>
    <t>066</t>
  </si>
  <si>
    <t>Doprinos za zdravstveno osig. po osnovu mater. obezbjeđenja od strane Centra za socijalni rad</t>
  </si>
  <si>
    <t>712147</t>
  </si>
  <si>
    <t>Doprinos za zdravstveno osig. po osnovu mater. obezbjedenja od strane Centra za socijalni rad</t>
  </si>
  <si>
    <t>Komercijalna banka a.d. Banja Luka</t>
  </si>
  <si>
    <t xml:space="preserve">Veselina Masleše 6 </t>
  </si>
  <si>
    <t>051/244-701</t>
  </si>
  <si>
    <t>4401198330000</t>
  </si>
  <si>
    <t>Opština Mrkonjić Grad</t>
  </si>
  <si>
    <t>067</t>
  </si>
  <si>
    <t>Doprinos za zdravstveno osiguranje iz budžeta Republike Srpske za nezaposlena lica</t>
  </si>
  <si>
    <t>712148</t>
  </si>
  <si>
    <t>MF Banka a.d. Banja Luka</t>
  </si>
  <si>
    <t>Vase Pelagića 22</t>
  </si>
  <si>
    <t>051/221-400</t>
  </si>
  <si>
    <t>4400711050003</t>
  </si>
  <si>
    <t>Grad Prijedor</t>
  </si>
  <si>
    <t>074</t>
  </si>
  <si>
    <t>Ostali doprinosi za zdravstveno osiguranje</t>
  </si>
  <si>
    <t>712149</t>
  </si>
  <si>
    <t>Banjalučka berza a.d. Banja Luka</t>
  </si>
  <si>
    <t>Petra Kočića bb</t>
  </si>
  <si>
    <t>4400416300006</t>
  </si>
  <si>
    <t>Opština Donji Žabar</t>
  </si>
  <si>
    <t>072</t>
  </si>
  <si>
    <t>Doprinos za osig. od nezaposlenosti lica koja se dobrovoljno osiguravaju za slučaj nezaposlenosti</t>
  </si>
  <si>
    <t>712152</t>
  </si>
  <si>
    <t>Doprinos za osig. od nezaposlenosti lica koja se dobrovoljno osiguravaju za slucaj nezaposlenosti</t>
  </si>
  <si>
    <t>4401463690005</t>
  </si>
  <si>
    <t>Opština Rudo</t>
  </si>
  <si>
    <t>080</t>
  </si>
  <si>
    <t>Ostali doprinosi za osiguranje od nezaposlenosti</t>
  </si>
  <si>
    <t>712159</t>
  </si>
  <si>
    <t>4400614950008</t>
  </si>
  <si>
    <t>Opština Rogatica</t>
  </si>
  <si>
    <t>078</t>
  </si>
  <si>
    <t>Doprinos za dječju zaštitu po drugim osnovama propisanim Zakonom o dječjoj zaštiti</t>
  </si>
  <si>
    <t>712161</t>
  </si>
  <si>
    <t>Doprinos za djecju zaštitu po drugim osnovama propisanim Zakonom o djecjoj zaštiti</t>
  </si>
  <si>
    <t>4401227610009</t>
  </si>
  <si>
    <t>Opština Prnjavor</t>
  </si>
  <si>
    <t>075</t>
  </si>
  <si>
    <t>712169</t>
  </si>
  <si>
    <t>4400519290009</t>
  </si>
  <si>
    <t>Opština Istočna Ilidža</t>
  </si>
  <si>
    <t>085</t>
  </si>
  <si>
    <t>Poseban doprinos za profesionalnu rehabilitaciju i zapošljavanje lica sa invaliditetom</t>
  </si>
  <si>
    <t>712171</t>
  </si>
  <si>
    <t>4400697800002</t>
  </si>
  <si>
    <t>Opština Oštra Luka</t>
  </si>
  <si>
    <t>081</t>
  </si>
  <si>
    <t>Doprinosi na lična primanja, naknade i prihode osiguranika za obavezno osiguranje</t>
  </si>
  <si>
    <t>712199</t>
  </si>
  <si>
    <t>Doprinosi na licna primanja, naknade i prihode osiguranika za obavezno osiguranje</t>
  </si>
  <si>
    <t>4400583620004</t>
  </si>
  <si>
    <t>Opština Pale</t>
  </si>
  <si>
    <t>089</t>
  </si>
  <si>
    <t>Porez na prihode od  samostalnih djelatnosti</t>
  </si>
  <si>
    <t>713111</t>
  </si>
  <si>
    <t>4400546420003</t>
  </si>
  <si>
    <t>Opština Istočno Novo Sarajevo</t>
  </si>
  <si>
    <t>088</t>
  </si>
  <si>
    <t>4400636760008</t>
  </si>
  <si>
    <t>Opština Istočni Stari Grad</t>
  </si>
  <si>
    <t>090</t>
  </si>
  <si>
    <t>Porez na lična primanja</t>
  </si>
  <si>
    <t>713113</t>
  </si>
  <si>
    <t>Porez na licna primanja</t>
  </si>
  <si>
    <t>4400643620009</t>
  </si>
  <si>
    <t>Opština Trnovo</t>
  </si>
  <si>
    <t>091</t>
  </si>
  <si>
    <t>4401111580005</t>
  </si>
  <si>
    <t>Opština Kneževo</t>
  </si>
  <si>
    <t>093</t>
  </si>
  <si>
    <t>Porez na upotrebu motornih vozila</t>
  </si>
  <si>
    <t>714911</t>
  </si>
  <si>
    <t>4400632420008</t>
  </si>
  <si>
    <t>Opština Sokolac</t>
  </si>
  <si>
    <t>094</t>
  </si>
  <si>
    <t>Porez na upotrebu i držanje čamaca, plovećih postrojenja i jahti</t>
  </si>
  <si>
    <t>714913</t>
  </si>
  <si>
    <t>Porez na upotrebu i držanje camaca, plovecih postrojenja i jahti</t>
  </si>
  <si>
    <t>4401255660003</t>
  </si>
  <si>
    <t>Opština Srbac</t>
  </si>
  <si>
    <t>095</t>
  </si>
  <si>
    <t>Porez na upotrebu i držanje vazduhoplova i letjelica</t>
  </si>
  <si>
    <t>714914</t>
  </si>
  <si>
    <t>4400301230004</t>
  </si>
  <si>
    <t>Opština Srebrenica</t>
  </si>
  <si>
    <t>097</t>
  </si>
  <si>
    <t>Porez na držanje i nošenje oružja</t>
  </si>
  <si>
    <t>714915</t>
  </si>
  <si>
    <t>4401338950003</t>
  </si>
  <si>
    <t>Opština Šipovo</t>
  </si>
  <si>
    <t>102</t>
  </si>
  <si>
    <t>Opšti promet na porez po opštoj stopi</t>
  </si>
  <si>
    <t>715111</t>
  </si>
  <si>
    <t>4400293030009</t>
  </si>
  <si>
    <t>Opština Šekovići</t>
  </si>
  <si>
    <t>100</t>
  </si>
  <si>
    <t>Opšti porez na promet po nižoj stopi</t>
  </si>
  <si>
    <t>715112</t>
  </si>
  <si>
    <t>4401285900009</t>
  </si>
  <si>
    <t>Opština Teslić</t>
  </si>
  <si>
    <t>103</t>
  </si>
  <si>
    <t>Opšti porez na promet na derivate nafte</t>
  </si>
  <si>
    <t>715113</t>
  </si>
  <si>
    <t>4400458050000</t>
  </si>
  <si>
    <t>Opština Ugljevik</t>
  </si>
  <si>
    <t>109</t>
  </si>
  <si>
    <t>Opšti porez na promet na duvanske preradjevine</t>
  </si>
  <si>
    <t>715114</t>
  </si>
  <si>
    <t>4401446500006</t>
  </si>
  <si>
    <t>Opština Vlasenica</t>
  </si>
  <si>
    <t>116</t>
  </si>
  <si>
    <t>Opšti porez na promet alkoholnih pića</t>
  </si>
  <si>
    <t>715115</t>
  </si>
  <si>
    <t>Opšti porez na promet alkoholnih pica</t>
  </si>
  <si>
    <t>4400773160000</t>
  </si>
  <si>
    <t>Opština Kostajnica</t>
  </si>
  <si>
    <t>135</t>
  </si>
  <si>
    <t>Opšti porez na promet kafe</t>
  </si>
  <si>
    <t>715116</t>
  </si>
  <si>
    <t>4400247350007</t>
  </si>
  <si>
    <t>Opština Zvornik</t>
  </si>
  <si>
    <t>119</t>
  </si>
  <si>
    <t>Opšti porez na promet lož ulja</t>
  </si>
  <si>
    <t>715117</t>
  </si>
  <si>
    <t>4401381960004</t>
  </si>
  <si>
    <t>Opština Bileća</t>
  </si>
  <si>
    <t>006</t>
  </si>
  <si>
    <t>Opšti porez na promet usluga po opštoj stopi</t>
  </si>
  <si>
    <t>715211</t>
  </si>
  <si>
    <t>4401327750002</t>
  </si>
  <si>
    <t>Opština Petrovac</t>
  </si>
  <si>
    <t>012</t>
  </si>
  <si>
    <t>Opšti porez na promet usluga u godišnjem paušalnom iznosu</t>
  </si>
  <si>
    <t>715212</t>
  </si>
  <si>
    <t>4401491120001</t>
  </si>
  <si>
    <t>Opština Krupa Na Uni</t>
  </si>
  <si>
    <t>009</t>
  </si>
  <si>
    <t>Akcize na derivate nafte</t>
  </si>
  <si>
    <t>715311</t>
  </si>
  <si>
    <t>4400656280002</t>
  </si>
  <si>
    <t>Opština Čajniče</t>
  </si>
  <si>
    <t>023</t>
  </si>
  <si>
    <t>Akcize na duvanske preradjevine</t>
  </si>
  <si>
    <t>715312</t>
  </si>
  <si>
    <t>4401389270007</t>
  </si>
  <si>
    <t>Opština Gacko</t>
  </si>
  <si>
    <t>033</t>
  </si>
  <si>
    <t>Akcize na alkoholna pića</t>
  </si>
  <si>
    <t>715313</t>
  </si>
  <si>
    <t>Akcize na alkoholna pica</t>
  </si>
  <si>
    <t>4400615760008</t>
  </si>
  <si>
    <t>Opština Novo Goražde</t>
  </si>
  <si>
    <t>036</t>
  </si>
  <si>
    <t>Akciza na lož ulje</t>
  </si>
  <si>
    <t>715314</t>
  </si>
  <si>
    <t>4400646560007</t>
  </si>
  <si>
    <t>Opština Han Pijesak</t>
  </si>
  <si>
    <t>041</t>
  </si>
  <si>
    <t>Akcize na kafu</t>
  </si>
  <si>
    <t>715315</t>
  </si>
  <si>
    <t>4401339090008</t>
  </si>
  <si>
    <t>Opština Kupres</t>
  </si>
  <si>
    <t>055</t>
  </si>
  <si>
    <t>Akciza na bezakolholna pića</t>
  </si>
  <si>
    <t>715316</t>
  </si>
  <si>
    <t>Akciza na bezakolholna pica</t>
  </si>
  <si>
    <t>4400533440005</t>
  </si>
  <si>
    <t>Opština Kalinovik</t>
  </si>
  <si>
    <t>046</t>
  </si>
  <si>
    <t>Carina</t>
  </si>
  <si>
    <t>716111</t>
  </si>
  <si>
    <t>4401392570003</t>
  </si>
  <si>
    <t>Opština Ljubinje</t>
  </si>
  <si>
    <t>061</t>
  </si>
  <si>
    <t>Posebna taksa na uvezenu robu</t>
  </si>
  <si>
    <t>716112</t>
  </si>
  <si>
    <t>4401403010005</t>
  </si>
  <si>
    <t>Opština Nevesinje</t>
  </si>
  <si>
    <t>069</t>
  </si>
  <si>
    <t>Poseban porez za redovno odvijanje željezničkog saobraćaja</t>
  </si>
  <si>
    <t>719111</t>
  </si>
  <si>
    <t>Poseban porez za redovno odvijanje željeznickog saobracaja</t>
  </si>
  <si>
    <t>4401422740006</t>
  </si>
  <si>
    <t>Opština Berkovići</t>
  </si>
  <si>
    <t>099</t>
  </si>
  <si>
    <t>Porez na prihode od priređivanja igara na sreću i zabavnih igara</t>
  </si>
  <si>
    <t>719112</t>
  </si>
  <si>
    <t>Porez na prihode od priredivanja igara na srecu i zabavnih igara</t>
  </si>
  <si>
    <t>4401332670009</t>
  </si>
  <si>
    <t>Opština Istočni Drvar</t>
  </si>
  <si>
    <t>105</t>
  </si>
  <si>
    <t>Prihodi od dividendi i udjela u profitu u javnim  preduzećima i finansijskim institucijama</t>
  </si>
  <si>
    <t>721111</t>
  </si>
  <si>
    <t>Prihodi od dividendi i udjela u profitu u javnim  preduzecima i finansijskim institucijama</t>
  </si>
  <si>
    <t>4401369910000</t>
  </si>
  <si>
    <t>Grad Trebinje</t>
  </si>
  <si>
    <t>107</t>
  </si>
  <si>
    <t>Prihodi od davanja prava na eksploataciju prirodnih resursa, patenata i autorskih prava</t>
  </si>
  <si>
    <t>721112</t>
  </si>
  <si>
    <t>4400503020001</t>
  </si>
  <si>
    <t>Opština Višegrad</t>
  </si>
  <si>
    <t>113</t>
  </si>
  <si>
    <t>Prihodi od zakupnine zemljišta u svojini Republike</t>
  </si>
  <si>
    <t>721224</t>
  </si>
  <si>
    <t>4401404250000</t>
  </si>
  <si>
    <t>Opština Istočni Mostar</t>
  </si>
  <si>
    <t>136</t>
  </si>
  <si>
    <t>Republičke administrativne takse</t>
  </si>
  <si>
    <t>722111</t>
  </si>
  <si>
    <t>Republicke administrativne takse</t>
  </si>
  <si>
    <t>4403845960005</t>
  </si>
  <si>
    <t>Opština Stanari</t>
  </si>
  <si>
    <t>138</t>
  </si>
  <si>
    <t>Posebna republička taksa</t>
  </si>
  <si>
    <t>722112</t>
  </si>
  <si>
    <t>Posebna republicka taksa</t>
  </si>
  <si>
    <t>Distrikt Brčko</t>
  </si>
  <si>
    <t>016</t>
  </si>
  <si>
    <t>Distrikt</t>
  </si>
  <si>
    <t>Ostale administrativne takse po osnovu usluga MUP</t>
  </si>
  <si>
    <t>722115</t>
  </si>
  <si>
    <t>Posebna republička taksa na naftne derivate</t>
  </si>
  <si>
    <t>722118</t>
  </si>
  <si>
    <t>Posebna republicka taksa na naftne derivate</t>
  </si>
  <si>
    <t>Naknada za prijem, odricanje i otpust u i iz državljanstva RS i BIH</t>
  </si>
  <si>
    <t>722119</t>
  </si>
  <si>
    <t>Republičke sudske takse</t>
  </si>
  <si>
    <t>722211</t>
  </si>
  <si>
    <t>Republicke sudske takse</t>
  </si>
  <si>
    <t>1025001</t>
  </si>
  <si>
    <t>Vrhovni sud RS</t>
  </si>
  <si>
    <t>Boravišna taksa</t>
  </si>
  <si>
    <t>1048001</t>
  </si>
  <si>
    <t>Okružni sud Banja Luka</t>
  </si>
  <si>
    <t>Naknada za evidentiranje naknade za opterećenje životne sredine otpadom</t>
  </si>
  <si>
    <t>1049001</t>
  </si>
  <si>
    <t>Okružni sud Bijeljina</t>
  </si>
  <si>
    <t>Naknada za upravljanje otpadom koji opterećuje životnu sredinu</t>
  </si>
  <si>
    <t>1050001</t>
  </si>
  <si>
    <t>Okružni sud Doboj</t>
  </si>
  <si>
    <t>Naknada za inostrana drumska motorna vozila</t>
  </si>
  <si>
    <t>1051001</t>
  </si>
  <si>
    <t>Okružni sud Istocno Sarajevo</t>
  </si>
  <si>
    <t>Naknada za puteve koja se plaća pri registraciji vozila na motorni pogon</t>
  </si>
  <si>
    <t>1052001</t>
  </si>
  <si>
    <t>Okružni sud Trebinje</t>
  </si>
  <si>
    <t>Naknada za korištenje mineralnih sirovina</t>
  </si>
  <si>
    <t>1060001</t>
  </si>
  <si>
    <t>Osnovni sud Banjaluka</t>
  </si>
  <si>
    <t>Naknada za promjenu namjene poljoprivrednog zemljišta</t>
  </si>
  <si>
    <t>1061001</t>
  </si>
  <si>
    <t>Osnovni sud Mrkonjic Grad</t>
  </si>
  <si>
    <t>Naknada za Auto-moto savez RS</t>
  </si>
  <si>
    <t>1062001</t>
  </si>
  <si>
    <t>Osnovni sud Prnjavor</t>
  </si>
  <si>
    <t>Naknada za korišćenje ostalih šumskih proizvoda</t>
  </si>
  <si>
    <t>1063001</t>
  </si>
  <si>
    <t>Osnovni sud Gradiška</t>
  </si>
  <si>
    <t>Sredstva za proširenu reprodukciju šuma</t>
  </si>
  <si>
    <t>1064001</t>
  </si>
  <si>
    <t>Osnovni sud Prijedor</t>
  </si>
  <si>
    <t>1065001</t>
  </si>
  <si>
    <t>Osnovni sud Novi Grad</t>
  </si>
  <si>
    <t>1066001</t>
  </si>
  <si>
    <t>Osnovni sud Kotor Varoš</t>
  </si>
  <si>
    <t>Nadoknade za zakup zemljišta, izuzimanje zemljišta, iskrcenu šumu i sredstva od nezakonito stečene k</t>
  </si>
  <si>
    <t>1067001</t>
  </si>
  <si>
    <t>Osnovni sud Bijeljina</t>
  </si>
  <si>
    <t>Naknada za vode za piće u javnom vodosnabdijevanju</t>
  </si>
  <si>
    <t>1068001</t>
  </si>
  <si>
    <t>Osnovni sud Zvornik</t>
  </si>
  <si>
    <t>Naknada za vode za druge namjene i druge slučajeve namjene za ljudsku upotrebu</t>
  </si>
  <si>
    <t>1069001</t>
  </si>
  <si>
    <t>Osnovni sud Trebinje</t>
  </si>
  <si>
    <t>Naknada za vode za navodnjavanje</t>
  </si>
  <si>
    <t>1070001</t>
  </si>
  <si>
    <t>Osnovni sud Foca</t>
  </si>
  <si>
    <t>Naknada za vode i mineralne vode koje se koriste za flaširanje</t>
  </si>
  <si>
    <t>1071001</t>
  </si>
  <si>
    <t>Osnovni sud Doboj</t>
  </si>
  <si>
    <t>Naknada za za zaštitu voda koju plaćaju vlasnici transportnih sredstava koji koriste naftu ili naftn</t>
  </si>
  <si>
    <t>1072001</t>
  </si>
  <si>
    <t>Osnovni sud Teslic</t>
  </si>
  <si>
    <t>Naknada za ispuštanje otpadnih voda</t>
  </si>
  <si>
    <t>1073001</t>
  </si>
  <si>
    <t>Osnovni sud Derventa</t>
  </si>
  <si>
    <t>Naknada za proiz.elektr.energije dobijene korištenjem hidroenergije</t>
  </si>
  <si>
    <t>1074001</t>
  </si>
  <si>
    <t>Osnovni sud Modrica</t>
  </si>
  <si>
    <t>Naknade za izvršenje veterinarsko-sanitarne preglede</t>
  </si>
  <si>
    <t>1075001</t>
  </si>
  <si>
    <t>Osnovni sud Sokolac</t>
  </si>
  <si>
    <t>Naknada za protivgradnu zaštitu</t>
  </si>
  <si>
    <t>1076001</t>
  </si>
  <si>
    <t>Osnovni sud Vlasenica</t>
  </si>
  <si>
    <t>Naknada za upotrebu vještackih đubriva i hemikalija za zaštitu bilja</t>
  </si>
  <si>
    <t>1077001</t>
  </si>
  <si>
    <t>Osnovni sud Višegrad</t>
  </si>
  <si>
    <t>Naknade za korištenje lovnog fonda</t>
  </si>
  <si>
    <t>1078001</t>
  </si>
  <si>
    <t>Osnovni sud Srebrenica</t>
  </si>
  <si>
    <t>Naknade za izvađeni materijal iz vodotokova</t>
  </si>
  <si>
    <t>1084001</t>
  </si>
  <si>
    <t>Viši privredni sud</t>
  </si>
  <si>
    <t>Naknada za vode za uzgoj riba</t>
  </si>
  <si>
    <t>1085001</t>
  </si>
  <si>
    <t>Okružni privredni sud Banjaluka</t>
  </si>
  <si>
    <t>Naknada za vode za industrijske procese, uključujući i termoelektrane</t>
  </si>
  <si>
    <t>1086001</t>
  </si>
  <si>
    <t>Okružni privredni sud Bijeljina</t>
  </si>
  <si>
    <t>1087001</t>
  </si>
  <si>
    <t>Okružni privredni sud Doboj</t>
  </si>
  <si>
    <t>Naknada za realizaciju posebnih mjera zaštite od pozara</t>
  </si>
  <si>
    <t>1088001</t>
  </si>
  <si>
    <t>Okružni privredni sud Istocno Sarajevo</t>
  </si>
  <si>
    <t>Naknada za uzgoj riba u kavezima potopljenim u površinskim vodama</t>
  </si>
  <si>
    <t>1089001</t>
  </si>
  <si>
    <t>Okružni privredni sud Trebinje</t>
  </si>
  <si>
    <t>Naknade troškova branilaca po službenoj dužnosti</t>
  </si>
  <si>
    <t>722321</t>
  </si>
  <si>
    <t>Naknade ostalih troškova krivičnog postupka</t>
  </si>
  <si>
    <t>722331</t>
  </si>
  <si>
    <t>Naknada za evidentiranje naknade za opterecenje životne sredine otpadom</t>
  </si>
  <si>
    <t>Naknada za priredivanje lutrijskih igara na sreću</t>
  </si>
  <si>
    <t>722332</t>
  </si>
  <si>
    <t>Naknada za upravljanje otpadom koji opterecuje životnu sredinu</t>
  </si>
  <si>
    <t>Naknada za priređivanje elektronskih lutrijskih igara na sreću</t>
  </si>
  <si>
    <t>722422</t>
  </si>
  <si>
    <t>Naknada za priređivanje elektronskih igara na sreću u kazinu</t>
  </si>
  <si>
    <t>722423</t>
  </si>
  <si>
    <t>Naknada za puteve koja se placa pri registraciji vozila na motorni pogon</t>
  </si>
  <si>
    <t>Naknada za priređivanje kladioničkih igara na sreću</t>
  </si>
  <si>
    <t>722424</t>
  </si>
  <si>
    <t>Naknada za priređivanje igara na sreću na automatima</t>
  </si>
  <si>
    <t>722425</t>
  </si>
  <si>
    <t>Naknada za priređivanje internet igara na sreću</t>
  </si>
  <si>
    <t>722427</t>
  </si>
  <si>
    <t>Naknada za priređivanje zabavnih igara</t>
  </si>
  <si>
    <t>722433</t>
  </si>
  <si>
    <t>Naknada za korišcenje ostalih šumskih proizvoda</t>
  </si>
  <si>
    <t>Naknada za priređivanje nagradnih igara</t>
  </si>
  <si>
    <t>722434</t>
  </si>
  <si>
    <t>Ostale naknade za priređivanje igara na sreću</t>
  </si>
  <si>
    <t>Koncesione naknade za korištenje prirodnih i drugih dobara od opšteg interesa</t>
  </si>
  <si>
    <t>Koncesiona naknada za korišćenje elektroenergetskih objekata</t>
  </si>
  <si>
    <t>722438</t>
  </si>
  <si>
    <t>Nadoknade za zakup zemljišta, izuzimanje zemljišta, iskrcenu šumu i sredstva od nezakonito stecene k</t>
  </si>
  <si>
    <t>Prihodi republičkih organa i organizacija</t>
  </si>
  <si>
    <t>722442</t>
  </si>
  <si>
    <t>Naknada za vode za pice u javnom vodosnabdijevanju</t>
  </si>
  <si>
    <t>722443</t>
  </si>
  <si>
    <t>Naknada za vode za druge namjene i druge slucajeve namjene za ljudsku upotrebu</t>
  </si>
  <si>
    <t>Posebna taksa u postupku prinudne naplate</t>
  </si>
  <si>
    <t>722444</t>
  </si>
  <si>
    <t>Novčane kazne za prekršaje i troškovi prekršajnog postupka za prekršaje propisane zakonom</t>
  </si>
  <si>
    <t>722445</t>
  </si>
  <si>
    <t>Novčane kazne za krivična djela</t>
  </si>
  <si>
    <t>722446</t>
  </si>
  <si>
    <t>Naknada za za zaštitu voda koju placaju vlasnici transportnih sredstava koji koriste naftu ili naftn</t>
  </si>
  <si>
    <t>Novčane kazne za prekršaje, koje izriču nadležni republički organi</t>
  </si>
  <si>
    <t>722447</t>
  </si>
  <si>
    <t>Oduzeta imovin.korist i sred.dobijena prodajom oduzetih predmeta iz nadležnosti Rep.tržišne inspek.</t>
  </si>
  <si>
    <t>722448</t>
  </si>
  <si>
    <t>Oduzeta sredstva i imovinska korist u postupcima iz nadležnosti republičkih organa</t>
  </si>
  <si>
    <t>722452</t>
  </si>
  <si>
    <t>Ostali republički neporeski prihodi</t>
  </si>
  <si>
    <t>722456</t>
  </si>
  <si>
    <t>Ostali ukinuti republički prihodi</t>
  </si>
  <si>
    <t>722457</t>
  </si>
  <si>
    <t>Naknada za upotrebu vještackih dubriva i hemikalija za zaštitu bilja</t>
  </si>
  <si>
    <t>Porez na prihode od poljoprivrede i šumarstva</t>
  </si>
  <si>
    <t>722458</t>
  </si>
  <si>
    <t>Porez na  imovinu</t>
  </si>
  <si>
    <t>722463</t>
  </si>
  <si>
    <t>Naknade za izvadeni materijal iz vodotokova</t>
  </si>
  <si>
    <t>Porez na nepokretnosti</t>
  </si>
  <si>
    <t>722464</t>
  </si>
  <si>
    <t>Porez na nasljeđe i poklon</t>
  </si>
  <si>
    <t>722465</t>
  </si>
  <si>
    <t>Naknada za vode za industrijske procese, ukljucujuci i termoelektrane</t>
  </si>
  <si>
    <t>Porez na prenos  nepokretnosti i prava</t>
  </si>
  <si>
    <t>Porez na dobitke od igara na sreću</t>
  </si>
  <si>
    <t>722467</t>
  </si>
  <si>
    <t>Prihodi od zemljišne rente</t>
  </si>
  <si>
    <t>722469</t>
  </si>
  <si>
    <t>Opštinske administrativne takse</t>
  </si>
  <si>
    <t>722471</t>
  </si>
  <si>
    <t>Gradske administrativne takse</t>
  </si>
  <si>
    <t>Komunalne takse za držanje životinja</t>
  </si>
  <si>
    <t>Komunalne takse na firmu</t>
  </si>
  <si>
    <t>Komunalne  taksa za držanje motornih drumskih i priključnih  vozila</t>
  </si>
  <si>
    <t>Komunalna taksa  za korišćenje prostora na javnim  površinama  ili ispred  poslovnog prostora u poslovne svrhe</t>
  </si>
  <si>
    <t xml:space="preserve">Komunalna  taksa  za držanje  sredstava  za igru </t>
  </si>
  <si>
    <t>Komunalna  taksa za priređivanje  muzičkog  programa  u ugostiteljskim  objektima</t>
  </si>
  <si>
    <t>Komunalna  taksa  za korišćenje  vitrina radi izlaganja robe van poslovne   prostorije</t>
  </si>
  <si>
    <t>Komunalna taksa za korišćenje reklamnih panoa</t>
  </si>
  <si>
    <t>Komunalna  taksa za korišćenje prostora za parkiranje motornih, drumskih i priključnih vozila na uređenim i obilježenim mjestima koje je za to odredila SO</t>
  </si>
  <si>
    <t>Komunalna taksa za korišćenje slobodnih površina za kampove postavljanje šatora ili druge oblike privremenog korišćenja</t>
  </si>
  <si>
    <t>Komunalna  taksa za držanje i korišćenje poslovnih prostorija i poslovnih naprava na vodi, osim pristana koji se koristi u pograničnom riječnom saobraćaju</t>
  </si>
  <si>
    <t>Komunalna taksa za držanje i korišćenje čamaca i splavova na vodi, osim čamaca koje koriste organizacije koje vrše održavanje i obilježavanje plovnih puteva, državni organi, organi lokalne samouprave</t>
  </si>
  <si>
    <t>Komunalna taksa za držanje restorana i drugih ugostiteljskih i zabavnih objekata na vodi</t>
  </si>
  <si>
    <t>Komunalna taksa za korišćenje obale u poslovne svrhe</t>
  </si>
  <si>
    <t>Komunalne takse na ostale predmete taksiranja</t>
  </si>
  <si>
    <t>Naknada za uređivanje građevinskog zemljišta</t>
  </si>
  <si>
    <t>Naknada za korišćenje građevinskog  zemljišta</t>
  </si>
  <si>
    <t>Naknada za korišćenje puteva</t>
  </si>
  <si>
    <t xml:space="preserve">Naknada za korišćenje šuma i šumskog zemljišta – Sredstva za razvoj nerazvijenih dijelova opštine ostvarena prodajom šumskih sortimenata </t>
  </si>
  <si>
    <t>Naknada za odvodnjavanje (od pravnih lica i građana)</t>
  </si>
  <si>
    <t>Naknada za korišćenje komunalnih dobara od opšteg interesa</t>
  </si>
  <si>
    <t>Naknada za korišćenje mineralnih voda</t>
  </si>
  <si>
    <t>Naknada za korišćenje prirodnih resursa u svrhu proizvodnje električne energije</t>
  </si>
  <si>
    <t>Prihodi  opštinskih  organa uprave</t>
  </si>
  <si>
    <t>Vlastiti prihodi budžetskih korisnika</t>
  </si>
  <si>
    <t>Novčane kazne izrečene u prekršajnom postupku za prekršaje propisne aktom skupštine opštine kao i oduzeta imovinska korist u tom postupku</t>
  </si>
  <si>
    <t>Samodoprinos na teretoriji opštine / grada</t>
  </si>
  <si>
    <t xml:space="preserve">Ostali opštinski neporeski prihodi </t>
  </si>
  <si>
    <t>722472</t>
  </si>
  <si>
    <t>Naknade ostalih troškova krivicnog postupka</t>
  </si>
  <si>
    <t>722481</t>
  </si>
  <si>
    <t>Naknada za priredivanje lutrijskih igara na srecu</t>
  </si>
  <si>
    <t>722482</t>
  </si>
  <si>
    <t>Naknada za priredivanje elektronskih lutrijskih igara na srecu</t>
  </si>
  <si>
    <t>722483</t>
  </si>
  <si>
    <t>Naknada za priredivanje elektronskih igara na srecu u kazinu</t>
  </si>
  <si>
    <t>722484</t>
  </si>
  <si>
    <t>Naknada za priredivanje kladionickih igara na srecu</t>
  </si>
  <si>
    <t>722485</t>
  </si>
  <si>
    <t>Naknada za priredivanje igara na srecu na automatima</t>
  </si>
  <si>
    <t>722486</t>
  </si>
  <si>
    <t>Naknada za priredivanje internet igara na srecu</t>
  </si>
  <si>
    <t>722487</t>
  </si>
  <si>
    <t>Naknada za priredivanje zabavnih igara</t>
  </si>
  <si>
    <t>722488</t>
  </si>
  <si>
    <t>Naknada za priredivanje nagradnih igara</t>
  </si>
  <si>
    <t>722489</t>
  </si>
  <si>
    <t>Ostale naknade za priredivanje igara na srecu</t>
  </si>
  <si>
    <t>722491</t>
  </si>
  <si>
    <t>722492</t>
  </si>
  <si>
    <t>722511</t>
  </si>
  <si>
    <t>Prihodi republickih organa i organizacija</t>
  </si>
  <si>
    <t>0419000</t>
  </si>
  <si>
    <t>Republicka uprava za inspekcijske poslove</t>
  </si>
  <si>
    <t>0419001</t>
  </si>
  <si>
    <t>Republicka uprava za inspek.poslove-Odjeljenje Banjaluka</t>
  </si>
  <si>
    <t>0419002</t>
  </si>
  <si>
    <t>Republicka uprava za inspek.poslove-Odjeljenje Prijedor</t>
  </si>
  <si>
    <t>0419003</t>
  </si>
  <si>
    <t>Republicka uprava za inspek.poslove-Odjeljenje Doboj</t>
  </si>
  <si>
    <t>0419004</t>
  </si>
  <si>
    <t>Republicka uprava za inspek.poslove-Odjeljenje Bijeljina</t>
  </si>
  <si>
    <t>0419005</t>
  </si>
  <si>
    <t>Republicka uprava za inspek.poslove-Odjeljenje I.Sarajevo</t>
  </si>
  <si>
    <t>0419006</t>
  </si>
  <si>
    <t>Republicka uprava za inspek.poslove-Odjeljenje Trebinje</t>
  </si>
  <si>
    <t>0419007</t>
  </si>
  <si>
    <t>Republicka uprava za inspek.poslove-Centrala</t>
  </si>
  <si>
    <t>0818062</t>
  </si>
  <si>
    <t>Narodna biblioteka (Ribnik)</t>
  </si>
  <si>
    <t>1047001</t>
  </si>
  <si>
    <t>Okružno tužilaštvo Trebinje</t>
  </si>
  <si>
    <t>1053001</t>
  </si>
  <si>
    <t>Posebno tužilaštvo za suzbijanje organizovanog i najtežih oblika privrednog kriminala- specijalno tu</t>
  </si>
  <si>
    <t>1855014</t>
  </si>
  <si>
    <t>MTiT-Sektor trgovine</t>
  </si>
  <si>
    <t>1855015</t>
  </si>
  <si>
    <t>MTiT-Sektor turizma i ugostiteljstva</t>
  </si>
  <si>
    <t>3710001</t>
  </si>
  <si>
    <t>Ministarstvo za porodicu, omladinu i sport</t>
  </si>
  <si>
    <t>0101001</t>
  </si>
  <si>
    <t>Predsjednik RS</t>
  </si>
  <si>
    <t>0202001</t>
  </si>
  <si>
    <t>Narodna skupština RS</t>
  </si>
  <si>
    <t>0204001</t>
  </si>
  <si>
    <t>Vijece naroda RS</t>
  </si>
  <si>
    <t>1546006</t>
  </si>
  <si>
    <t>Pružanje strucnih usluga u poljoprivredi</t>
  </si>
  <si>
    <t>1054001</t>
  </si>
  <si>
    <t>Kazneno-popravni zavod Banjaluka</t>
  </si>
  <si>
    <t>1055001</t>
  </si>
  <si>
    <t>Kazneno-popravni zavod Foca</t>
  </si>
  <si>
    <t>1056001</t>
  </si>
  <si>
    <t>Okružni zatvor Bijeljina</t>
  </si>
  <si>
    <t>1057001</t>
  </si>
  <si>
    <t>Okružni zatvor Doboj</t>
  </si>
  <si>
    <t>1058001</t>
  </si>
  <si>
    <t>Kazneno-popravni zavod I.Sarajevo</t>
  </si>
  <si>
    <t>0304001</t>
  </si>
  <si>
    <t>Ustavni sud RS</t>
  </si>
  <si>
    <t>0405001</t>
  </si>
  <si>
    <t>Vlada RS</t>
  </si>
  <si>
    <t>0407001</t>
  </si>
  <si>
    <t>Vazhuhoplovni servis RS</t>
  </si>
  <si>
    <t>0411001</t>
  </si>
  <si>
    <t>Republicki sekretarijat za zakonodavstvo</t>
  </si>
  <si>
    <t>0413001</t>
  </si>
  <si>
    <t>Agencija za državnu upravu</t>
  </si>
  <si>
    <t>0414001</t>
  </si>
  <si>
    <t>Odbor državne uprave za žalbe</t>
  </si>
  <si>
    <t>0416001</t>
  </si>
  <si>
    <t>Gender centar - Centar za jednakost i ravnopravnost polova</t>
  </si>
  <si>
    <t>0417001</t>
  </si>
  <si>
    <t>Kancelarija pravnog predstavnika</t>
  </si>
  <si>
    <t>0712100</t>
  </si>
  <si>
    <t xml:space="preserve">Ministarstvo u sjedištu                                                                             </t>
  </si>
  <si>
    <t>0712101</t>
  </si>
  <si>
    <t>Kabinet i služba ministra</t>
  </si>
  <si>
    <t>0712102</t>
  </si>
  <si>
    <t>Direktor policije</t>
  </si>
  <si>
    <t>0712103</t>
  </si>
  <si>
    <t>Uprava policije</t>
  </si>
  <si>
    <t>0712104</t>
  </si>
  <si>
    <t>Uprava kriminalisticke policije</t>
  </si>
  <si>
    <t>0712107</t>
  </si>
  <si>
    <t>Uprava za pravne i kadrovske poslove</t>
  </si>
  <si>
    <t>0712108</t>
  </si>
  <si>
    <t>Uprava za materijalno-finansijske i imovinske poslove</t>
  </si>
  <si>
    <t>0712109</t>
  </si>
  <si>
    <t>Uprava za policijsko obrazovanje</t>
  </si>
  <si>
    <t>0712110</t>
  </si>
  <si>
    <t>Specijalna jedinica policije</t>
  </si>
  <si>
    <t>0712200</t>
  </si>
  <si>
    <t xml:space="preserve">CJB Banjaluka </t>
  </si>
  <si>
    <t>0712201</t>
  </si>
  <si>
    <t>Jedinica za podršku BL</t>
  </si>
  <si>
    <t>0712203</t>
  </si>
  <si>
    <t>Jedinica za podršku Mrkonjic Grad</t>
  </si>
  <si>
    <t>0712204</t>
  </si>
  <si>
    <t>Policijska stanica BL I</t>
  </si>
  <si>
    <t>0712205</t>
  </si>
  <si>
    <t>Policijska stanica BL II</t>
  </si>
  <si>
    <t>0712206</t>
  </si>
  <si>
    <t>Policijska stanica BL III</t>
  </si>
  <si>
    <t>0712207</t>
  </si>
  <si>
    <t>Plocijska stanica Bronzani Majdan</t>
  </si>
  <si>
    <t>0712208</t>
  </si>
  <si>
    <t>Policijska stanica Potkozarje</t>
  </si>
  <si>
    <t>0712209</t>
  </si>
  <si>
    <t>Policijska stanica za bezbjednost saobracaja Banja Luka</t>
  </si>
  <si>
    <t>0712210</t>
  </si>
  <si>
    <t>Policijska stanica za bezbjednost saobracaja Prnjavor</t>
  </si>
  <si>
    <t>0712211</t>
  </si>
  <si>
    <t>Policijska stanica za bezbjednost saobracaja Gradiška</t>
  </si>
  <si>
    <t>0712213</t>
  </si>
  <si>
    <t>Policijska stanica za bezbjednost saobracaja Mrkonjic Grad</t>
  </si>
  <si>
    <t>0712214</t>
  </si>
  <si>
    <t>Sektor kriminalisticke policije</t>
  </si>
  <si>
    <t>0712217</t>
  </si>
  <si>
    <t xml:space="preserve">Odjeljenje za pravne i kadrovske  poslove </t>
  </si>
  <si>
    <t>0712218</t>
  </si>
  <si>
    <t>Odjeljenje za zaštitu od požara</t>
  </si>
  <si>
    <t>0712219</t>
  </si>
  <si>
    <t>Odjeljenje za materijalno-finansijske i tehnicke poslove</t>
  </si>
  <si>
    <t>0712220</t>
  </si>
  <si>
    <t>Policijska stanica Gradiška</t>
  </si>
  <si>
    <t>0712221</t>
  </si>
  <si>
    <t>Policijska stanica Laktaši</t>
  </si>
  <si>
    <t>0712222</t>
  </si>
  <si>
    <t>Policijska stanica Prnjavor</t>
  </si>
  <si>
    <t>0712223</t>
  </si>
  <si>
    <t>Policijska stanica Srbac</t>
  </si>
  <si>
    <t>0712224</t>
  </si>
  <si>
    <t>Policijska stanica Kneževo</t>
  </si>
  <si>
    <t>0712225</t>
  </si>
  <si>
    <t>Policijska stanica Celinac</t>
  </si>
  <si>
    <t>0712226</t>
  </si>
  <si>
    <t>Policijska stanica Kotor Varoš</t>
  </si>
  <si>
    <t>0712236</t>
  </si>
  <si>
    <t>Stanica javne bezbjednosti Mrkonjic Grad</t>
  </si>
  <si>
    <t>0712237</t>
  </si>
  <si>
    <t>Policijska stanica Jezero</t>
  </si>
  <si>
    <t>0712240</t>
  </si>
  <si>
    <t>Stanicno odjeljenje policije Kupres</t>
  </si>
  <si>
    <t>0712241</t>
  </si>
  <si>
    <t>Policijska stanica Šipovo</t>
  </si>
  <si>
    <t>0712242</t>
  </si>
  <si>
    <t>Policijska stanica Ribnik</t>
  </si>
  <si>
    <t>0712300</t>
  </si>
  <si>
    <t>CJB Doboj</t>
  </si>
  <si>
    <t>0712301</t>
  </si>
  <si>
    <t>Jedinica za podršku Doboj</t>
  </si>
  <si>
    <t>0712302</t>
  </si>
  <si>
    <t>Policijska stanica Doboj I</t>
  </si>
  <si>
    <t>0712303</t>
  </si>
  <si>
    <t>Policijska stanica Doboj II</t>
  </si>
  <si>
    <t>0712304</t>
  </si>
  <si>
    <t>Policijska stanica za bezbjednost saobracaja Doboj</t>
  </si>
  <si>
    <t>0712306</t>
  </si>
  <si>
    <t>Policijska stanica za bezbjednost saobracaja Derventa</t>
  </si>
  <si>
    <t>0712307</t>
  </si>
  <si>
    <t>Policijska stanica za bezbjednost saobracaja Šamac</t>
  </si>
  <si>
    <t>0712308</t>
  </si>
  <si>
    <t>Odjeljenje kriminalisticke policije</t>
  </si>
  <si>
    <t>0712311</t>
  </si>
  <si>
    <t>Odjeljenje za pravne i  kadrovske poslove</t>
  </si>
  <si>
    <t>0712312</t>
  </si>
  <si>
    <t>Odsjek za zaštitu od požara</t>
  </si>
  <si>
    <t>0712313</t>
  </si>
  <si>
    <t>0712314</t>
  </si>
  <si>
    <t>Policijska stanica Teslic</t>
  </si>
  <si>
    <t>0712315</t>
  </si>
  <si>
    <t>Policijska stanica Šamac</t>
  </si>
  <si>
    <t>0712316</t>
  </si>
  <si>
    <t>Policijska stanica Derventa</t>
  </si>
  <si>
    <t>0712317</t>
  </si>
  <si>
    <t>Policijska stanica Modrica</t>
  </si>
  <si>
    <t>0712318</t>
  </si>
  <si>
    <t>Policijska stanica Vukosavlje</t>
  </si>
  <si>
    <t>0712319</t>
  </si>
  <si>
    <t>Policijska stanica Petrovo</t>
  </si>
  <si>
    <t>0712320</t>
  </si>
  <si>
    <t>Policijska stanica Brod</t>
  </si>
  <si>
    <t>0712321</t>
  </si>
  <si>
    <t>Policijska stanica Pelagicevo</t>
  </si>
  <si>
    <t>0712400</t>
  </si>
  <si>
    <t>CJB Bijeljina</t>
  </si>
  <si>
    <t>0712401</t>
  </si>
  <si>
    <t>Jedinica za podršku Bijeljina</t>
  </si>
  <si>
    <t>0712402</t>
  </si>
  <si>
    <t>Jedinica za podršku Zvornik</t>
  </si>
  <si>
    <t>0712403</t>
  </si>
  <si>
    <t>Policijska stanica Bijeljina</t>
  </si>
  <si>
    <t>0712404</t>
  </si>
  <si>
    <t>Policijska stanica Janja</t>
  </si>
  <si>
    <t>0712405</t>
  </si>
  <si>
    <t>Policijska stanica za bezbjednost saobracaja Bijeljina</t>
  </si>
  <si>
    <t>0712406</t>
  </si>
  <si>
    <t>Policijska stanica za bezbijednost saobracaja Zvornik</t>
  </si>
  <si>
    <t>0712407</t>
  </si>
  <si>
    <t>0712410</t>
  </si>
  <si>
    <t>Odjeljenje za pravne i kadrovske poslove</t>
  </si>
  <si>
    <t>0712411</t>
  </si>
  <si>
    <t>Odsjek za zaštitu od pozara</t>
  </si>
  <si>
    <t>0712412</t>
  </si>
  <si>
    <t>Odjeljenje za materijalno - finansijske i tehicke poslove</t>
  </si>
  <si>
    <t>0712413</t>
  </si>
  <si>
    <t>Policijska stanica Lopare</t>
  </si>
  <si>
    <t>0712414</t>
  </si>
  <si>
    <t>Policijska stanica Ugljevik</t>
  </si>
  <si>
    <t>0712415</t>
  </si>
  <si>
    <t>Stanica javne bezbjednosti Zvornik</t>
  </si>
  <si>
    <t>0712416</t>
  </si>
  <si>
    <t>Policijska stanica Srebrenica</t>
  </si>
  <si>
    <t>0712417</t>
  </si>
  <si>
    <t>Policijska stanica Bratunac</t>
  </si>
  <si>
    <t>0712418</t>
  </si>
  <si>
    <t>Policijska stanica Milici</t>
  </si>
  <si>
    <t>0712419</t>
  </si>
  <si>
    <t>Policijska stanica Vlasenica</t>
  </si>
  <si>
    <t>0712420</t>
  </si>
  <si>
    <t>Policijska stanica Šekovici</t>
  </si>
  <si>
    <t>0712500</t>
  </si>
  <si>
    <t>CJB Istocno Sarajevo</t>
  </si>
  <si>
    <t>0712501</t>
  </si>
  <si>
    <t>Jedinica za podršku Istocno Sarajevo</t>
  </si>
  <si>
    <t>0712502</t>
  </si>
  <si>
    <t>Jedinica za podršku Foca</t>
  </si>
  <si>
    <t>0712503</t>
  </si>
  <si>
    <t>Policijska stanica Pale</t>
  </si>
  <si>
    <t>0712504</t>
  </si>
  <si>
    <t>Policijska stanica Istocni Stari Grad</t>
  </si>
  <si>
    <t>0712505</t>
  </si>
  <si>
    <t>Policijska stanica za bezbjednost saobracaja I. Sarajevo</t>
  </si>
  <si>
    <t>0712506</t>
  </si>
  <si>
    <t>Policijska stanica za bezbjednost saobracaja Foca</t>
  </si>
  <si>
    <t>0712507</t>
  </si>
  <si>
    <t>Policijska stanica za bezbjednost saobracaja Sokolac</t>
  </si>
  <si>
    <t>0712508</t>
  </si>
  <si>
    <t>Policijska stanica za bezbjednost saobracaja Višegrad</t>
  </si>
  <si>
    <t>0712509</t>
  </si>
  <si>
    <t>0712512</t>
  </si>
  <si>
    <t>0712513</t>
  </si>
  <si>
    <t>0712514</t>
  </si>
  <si>
    <t>Odjeljenje za materijalno - finansijske i tehnicke poslove</t>
  </si>
  <si>
    <t>0712515</t>
  </si>
  <si>
    <t>Policijska stanica Istocno Sarajevo</t>
  </si>
  <si>
    <t>0712516</t>
  </si>
  <si>
    <t>Policijska stanica Rogatica</t>
  </si>
  <si>
    <t>0712517</t>
  </si>
  <si>
    <t>Policijska stanica Sokolac</t>
  </si>
  <si>
    <t>0712518</t>
  </si>
  <si>
    <t>Policijska stanica Trnovo</t>
  </si>
  <si>
    <t>0712519</t>
  </si>
  <si>
    <t>Policijska stanica Han Pijesak</t>
  </si>
  <si>
    <t>0712520</t>
  </si>
  <si>
    <t>Stanica javne bezbjednosti Foca</t>
  </si>
  <si>
    <t>0712521</t>
  </si>
  <si>
    <t>Policijska stanica Cajnice</t>
  </si>
  <si>
    <t>0712522</t>
  </si>
  <si>
    <t>Policijska stanica Kalinovik</t>
  </si>
  <si>
    <t>0712523</t>
  </si>
  <si>
    <t>Policijska stanica Višegrad</t>
  </si>
  <si>
    <t>0712524</t>
  </si>
  <si>
    <t>Policijska stanica Rudo</t>
  </si>
  <si>
    <t>0712525</t>
  </si>
  <si>
    <t>Policijska stanica Novo Goražde</t>
  </si>
  <si>
    <t>0712600</t>
  </si>
  <si>
    <t>CJB Trebinje</t>
  </si>
  <si>
    <t>0712601</t>
  </si>
  <si>
    <t>Jedinica za podršku Trebinje</t>
  </si>
  <si>
    <t>0712602</t>
  </si>
  <si>
    <t>Policijska stanica Trebinje</t>
  </si>
  <si>
    <t>0712603</t>
  </si>
  <si>
    <t>Policijska stanica za bezbjednost saobracaja Trebinje</t>
  </si>
  <si>
    <t>0712604</t>
  </si>
  <si>
    <t>Policijska stanica za bezbjednost saobracaja Gacko</t>
  </si>
  <si>
    <t>0712605</t>
  </si>
  <si>
    <t>0712608</t>
  </si>
  <si>
    <t>0712609</t>
  </si>
  <si>
    <t>0712610</t>
  </si>
  <si>
    <t>0712611</t>
  </si>
  <si>
    <t>Policijska stanica Nevesinje</t>
  </si>
  <si>
    <t>0712612</t>
  </si>
  <si>
    <t>Policijka stanica Berkovici</t>
  </si>
  <si>
    <t>0712613</t>
  </si>
  <si>
    <t>Policijska stanica Ljubinje</t>
  </si>
  <si>
    <t>0712614</t>
  </si>
  <si>
    <t>Policijska stanica Gacko</t>
  </si>
  <si>
    <t>0712615</t>
  </si>
  <si>
    <t>Policijska stanica Bileca</t>
  </si>
  <si>
    <t>0813001</t>
  </si>
  <si>
    <t>Ministarstvo prosvjete i kulture</t>
  </si>
  <si>
    <t>0815000</t>
  </si>
  <si>
    <t xml:space="preserve">Srednje obrazovanje </t>
  </si>
  <si>
    <t>0815001</t>
  </si>
  <si>
    <t>Gimnazija (Banja Luka)</t>
  </si>
  <si>
    <t>0815002</t>
  </si>
  <si>
    <t>Gradevinska škola (Banja Luka)</t>
  </si>
  <si>
    <t>0815003</t>
  </si>
  <si>
    <t>Ekonomska škola (Banja Luka)</t>
  </si>
  <si>
    <t>0815004</t>
  </si>
  <si>
    <t>Elektrotehnicka škola "N. Tesla" (Banja Luka)</t>
  </si>
  <si>
    <t>0815005</t>
  </si>
  <si>
    <t>Medicinska škola (Banja Luka)</t>
  </si>
  <si>
    <t>0815006</t>
  </si>
  <si>
    <t>Poljoprivredna škola (Banja Luka)</t>
  </si>
  <si>
    <t>0815007</t>
  </si>
  <si>
    <t>Tehnicka škola (Banja Luka)</t>
  </si>
  <si>
    <t>0815008</t>
  </si>
  <si>
    <t>Tehnološka škola (Banja Luka)</t>
  </si>
  <si>
    <t>0815009</t>
  </si>
  <si>
    <t>Ugost-trgovinsko-turist. škola (Banja Luka)</t>
  </si>
  <si>
    <t>0815010</t>
  </si>
  <si>
    <t>Škola ucenika u privredi (Banja Luka)</t>
  </si>
  <si>
    <t>0815016</t>
  </si>
  <si>
    <t>Tehnicka škola Gradiška</t>
  </si>
  <si>
    <t>0815017</t>
  </si>
  <si>
    <t>Srednja strucna i tehnicka škola (Gradiška)</t>
  </si>
  <si>
    <t>0815018</t>
  </si>
  <si>
    <t>Srednja škola (Celinac)</t>
  </si>
  <si>
    <t>0815019</t>
  </si>
  <si>
    <t>SŠC "Nikola Tesla" (Kotor Varoš)</t>
  </si>
  <si>
    <t>0815020</t>
  </si>
  <si>
    <t>Srednja škola "J. Ducic" (Kneževo)</t>
  </si>
  <si>
    <t>0815021</t>
  </si>
  <si>
    <t>Gimnazija (Mrkonjic Grad)</t>
  </si>
  <si>
    <t>0815022</t>
  </si>
  <si>
    <t>Mašinska škola (Mrkonjic Grad)</t>
  </si>
  <si>
    <t>0815023</t>
  </si>
  <si>
    <t>SŠC "Petar Kocic" (Šipovo)</t>
  </si>
  <si>
    <t>0815024</t>
  </si>
  <si>
    <t>SŠC "Lazar Dukic" (Ribnik)</t>
  </si>
  <si>
    <t>0815025</t>
  </si>
  <si>
    <t>ŠC "Petar Kocic" (Srbac)</t>
  </si>
  <si>
    <t>0815026</t>
  </si>
  <si>
    <t>Gimnazija (Prnjavor)</t>
  </si>
  <si>
    <t>0815027</t>
  </si>
  <si>
    <t>JU Centar srednjih škola "Ivo Andric" Prnjavor</t>
  </si>
  <si>
    <t>0815028</t>
  </si>
  <si>
    <t>Gimnazija Sveti Sava (Prijedor)</t>
  </si>
  <si>
    <t>0815029</t>
  </si>
  <si>
    <t>Elektrotehnicka škola (Prijedor)</t>
  </si>
  <si>
    <t>0815030</t>
  </si>
  <si>
    <t>Mašinska škola (Prijedor)</t>
  </si>
  <si>
    <t>0815031</t>
  </si>
  <si>
    <t>Poljoprivredno-prehramb. škola  (Prijedor)</t>
  </si>
  <si>
    <t>0815032</t>
  </si>
  <si>
    <t>Ugostiteljsko-ekonomska škola (Prijedor)</t>
  </si>
  <si>
    <t>0815033</t>
  </si>
  <si>
    <t>Medic-tehnol. i gradev. škola (Prijedor)</t>
  </si>
  <si>
    <t>0815034</t>
  </si>
  <si>
    <t>JU SŠC "Nikola Tesla" Kozarska Dubica</t>
  </si>
  <si>
    <t>0815035</t>
  </si>
  <si>
    <t>Gimnazija Petar Kocic (Novi Grad)</t>
  </si>
  <si>
    <t>0815036</t>
  </si>
  <si>
    <t>JU SŠC "?uro Radmanovic" Novi Grad</t>
  </si>
  <si>
    <t>0815037</t>
  </si>
  <si>
    <t>Srednja strucna škola (Kostajnica)</t>
  </si>
  <si>
    <t>0815038</t>
  </si>
  <si>
    <t>Gimnazija Jovan Ducic (Doboj)</t>
  </si>
  <si>
    <t>0815039</t>
  </si>
  <si>
    <t>Ekonomska i trgovinska škola (Doboj)</t>
  </si>
  <si>
    <t>0815040</t>
  </si>
  <si>
    <t>Medicinska škola (Doboj)</t>
  </si>
  <si>
    <t>0815041</t>
  </si>
  <si>
    <t>Tehnicka škola (Doboj)</t>
  </si>
  <si>
    <t>0815042</t>
  </si>
  <si>
    <t>Saobracajna i elektro škola (Doboj)</t>
  </si>
  <si>
    <t>0815043</t>
  </si>
  <si>
    <t>Upravna, Ugost.i ŠUP škola  (Doboj)</t>
  </si>
  <si>
    <t>0815044</t>
  </si>
  <si>
    <t>Mješovita škola "N. Tesla" (Teslic)</t>
  </si>
  <si>
    <t>0815045</t>
  </si>
  <si>
    <t>SMS "Jovan Ducic" (Teslic)</t>
  </si>
  <si>
    <t>0815046</t>
  </si>
  <si>
    <t>SŠC "Petrovo" (Petrovo)</t>
  </si>
  <si>
    <t>0815047</t>
  </si>
  <si>
    <t>Srednja škola Nikola Tesla (Srpski Brod)</t>
  </si>
  <si>
    <t>0815048</t>
  </si>
  <si>
    <t>Gimnazija sa Tehnickim školama (Derventa)</t>
  </si>
  <si>
    <t>0815049</t>
  </si>
  <si>
    <t>Strucna škola za rad. zanimanja (Derventa)</t>
  </si>
  <si>
    <t>0815051</t>
  </si>
  <si>
    <t>SŠC Jovan Cvijic (Modrica)</t>
  </si>
  <si>
    <t>0815052</t>
  </si>
  <si>
    <t>SŠC "Nikola Tesla" (Vukosavlje)</t>
  </si>
  <si>
    <t>0815053</t>
  </si>
  <si>
    <t>Srednja škola "N. Tesla" (Šamac)</t>
  </si>
  <si>
    <t>0815054</t>
  </si>
  <si>
    <t>Gimnazija "Filip Visnjic" (Bijeljina)</t>
  </si>
  <si>
    <t>0815055</t>
  </si>
  <si>
    <t>Ekonomska škola (Bijeljina)</t>
  </si>
  <si>
    <t>0815056</t>
  </si>
  <si>
    <t>Poljoprivredna i Medic. škola (Bijeljina)</t>
  </si>
  <si>
    <t>0815057</t>
  </si>
  <si>
    <t>Tehnicka škola "M. Pupin" (Bijeljina)</t>
  </si>
  <si>
    <t>0815059</t>
  </si>
  <si>
    <t>JU Srednja strucna škola "Janja" Janja</t>
  </si>
  <si>
    <t>0815060</t>
  </si>
  <si>
    <t>Srednja škola M.P. (Ugljevik)</t>
  </si>
  <si>
    <t>0815061</t>
  </si>
  <si>
    <t>SŠC "Vuk Karadžic" (Lopare)</t>
  </si>
  <si>
    <t>0815062</t>
  </si>
  <si>
    <t>JU SŠC "Petar Kocic" Zvornik</t>
  </si>
  <si>
    <t>0815063</t>
  </si>
  <si>
    <t>Tehnicki školski centar (Zvornik)</t>
  </si>
  <si>
    <t>0815064</t>
  </si>
  <si>
    <t>Srednja škola "P.P. Njegoš" (Šekovici)</t>
  </si>
  <si>
    <t>0815065</t>
  </si>
  <si>
    <t>SŠC "Milorad Vlacic" (Vlasenica)</t>
  </si>
  <si>
    <t>0815066</t>
  </si>
  <si>
    <t>SŠC "Milici" (Milici)</t>
  </si>
  <si>
    <t>0815067</t>
  </si>
  <si>
    <t>Srednjoškolski centar Bratunac (Bratunac)</t>
  </si>
  <si>
    <t>0815068</t>
  </si>
  <si>
    <t>Srednjoškolski centar (Srebrenica)</t>
  </si>
  <si>
    <t>0815069</t>
  </si>
  <si>
    <t>Srednjoškolski centar (Pale)</t>
  </si>
  <si>
    <t>0815070</t>
  </si>
  <si>
    <t>JU SŠC "Istocna Ilidža" Istocna Ilidža</t>
  </si>
  <si>
    <t>0815071</t>
  </si>
  <si>
    <t>Srednja škola "28. juni" (Istoc. N. Sarajevo)</t>
  </si>
  <si>
    <t>0815072</t>
  </si>
  <si>
    <t>JU SŠC "Vasilije Ostroški" Sokolac</t>
  </si>
  <si>
    <t>0815073</t>
  </si>
  <si>
    <t>Srednja škola (Rogatica)</t>
  </si>
  <si>
    <t>0815074</t>
  </si>
  <si>
    <t>Srednja škola "Ivo Andric" (Visegrad)</t>
  </si>
  <si>
    <t>0815075</t>
  </si>
  <si>
    <t>Srednjoškolski centar (Rudo)</t>
  </si>
  <si>
    <t>0815076</t>
  </si>
  <si>
    <t>Srednjoškolski centar "Cajnice" (Cajnice)</t>
  </si>
  <si>
    <t>0815077</t>
  </si>
  <si>
    <t>Srednjoškolski centar u Foca</t>
  </si>
  <si>
    <t>0815080</t>
  </si>
  <si>
    <t>SŠC "Pero Slijepcevic" (Gacko)</t>
  </si>
  <si>
    <t>0815081</t>
  </si>
  <si>
    <t>SŠC "Aleksa Šantic" (Nevesinje)</t>
  </si>
  <si>
    <t>0815083</t>
  </si>
  <si>
    <t>JU SŠC "Golub Kureš" (Bileca)</t>
  </si>
  <si>
    <t>0815084</t>
  </si>
  <si>
    <t>Gimnazija "Jovan Ducic" (Trebinje)</t>
  </si>
  <si>
    <t>0815085</t>
  </si>
  <si>
    <t>Centar srednjih škola Trebinje</t>
  </si>
  <si>
    <t>0815086</t>
  </si>
  <si>
    <t>Tehnicka škola Trebinje</t>
  </si>
  <si>
    <t>0815089</t>
  </si>
  <si>
    <t>Srednja škola Svetozar Corovic (Ljubinje)</t>
  </si>
  <si>
    <t>0817001</t>
  </si>
  <si>
    <t>Republicki pedagoški zavod</t>
  </si>
  <si>
    <t>0818000</t>
  </si>
  <si>
    <t>Institucije kulture</t>
  </si>
  <si>
    <t>0818001</t>
  </si>
  <si>
    <t>Narodna biblioteka (Šipovo)</t>
  </si>
  <si>
    <t>0818002</t>
  </si>
  <si>
    <t>Narodna biblioteka (Teslic)</t>
  </si>
  <si>
    <t>0818003</t>
  </si>
  <si>
    <t>Narodna biblioteka"Cirilo i Metodije" (Prijedor)</t>
  </si>
  <si>
    <t>0818004</t>
  </si>
  <si>
    <t>Narodna biblioteka Gradiška</t>
  </si>
  <si>
    <t>0818007</t>
  </si>
  <si>
    <t>Narodna biblioteka Kostajnica</t>
  </si>
  <si>
    <t>0818008</t>
  </si>
  <si>
    <t>Narodna biblioteka (Kneževo)</t>
  </si>
  <si>
    <t>0818009</t>
  </si>
  <si>
    <t>Narodna biblioteka"Veselin Masleša" (Laktaši)</t>
  </si>
  <si>
    <t>0818010</t>
  </si>
  <si>
    <t>Narodna biblioteka Mrkonjic Grad</t>
  </si>
  <si>
    <t>0818012</t>
  </si>
  <si>
    <t>Narodna biblioteka (Novi Grad)</t>
  </si>
  <si>
    <t>0818013</t>
  </si>
  <si>
    <t>Narodna biblioteka (Višegrad)</t>
  </si>
  <si>
    <t>0818014</t>
  </si>
  <si>
    <t>Narodna biblioteka (Šekovici)</t>
  </si>
  <si>
    <t>0818015</t>
  </si>
  <si>
    <t>Narodna biblioteka (Sokolac)</t>
  </si>
  <si>
    <t>0818016</t>
  </si>
  <si>
    <t>Narodna biblioteka (Pale)</t>
  </si>
  <si>
    <t>0818017</t>
  </si>
  <si>
    <t>Srna film (Pale)</t>
  </si>
  <si>
    <t>0818019</t>
  </si>
  <si>
    <t>Maticna biblioteka (Istocno Sarajevo)</t>
  </si>
  <si>
    <t>0818020</t>
  </si>
  <si>
    <t>Narodna biblioteka (Han Pijesak)</t>
  </si>
  <si>
    <t>0501001</t>
  </si>
  <si>
    <t>Akademija nauka i umjetnosti Republike Srpske</t>
  </si>
  <si>
    <t>0818068</t>
  </si>
  <si>
    <t>JU Narodna biblioteka Prnjavor</t>
  </si>
  <si>
    <t>0841001</t>
  </si>
  <si>
    <t>Zavod za obrazovanje odraslih</t>
  </si>
  <si>
    <t>0925001</t>
  </si>
  <si>
    <t>Republicka uprava za igre na srecu</t>
  </si>
  <si>
    <t>0818021</t>
  </si>
  <si>
    <t>Narodna biblioteka (Zvornik)</t>
  </si>
  <si>
    <t>0818022</t>
  </si>
  <si>
    <t>Narodna biblioteka (Bratunac)</t>
  </si>
  <si>
    <t>0818023</t>
  </si>
  <si>
    <t>Narodna biblioteka (Vlasenica)</t>
  </si>
  <si>
    <t>0818024</t>
  </si>
  <si>
    <t>Narodna biblioteka Prosveta (Rudo)</t>
  </si>
  <si>
    <t>0818025</t>
  </si>
  <si>
    <t>Srpska Cent.biblioteka "Prosvjeta"Foca</t>
  </si>
  <si>
    <t>0818027</t>
  </si>
  <si>
    <t>Narodna biblioteka (Cajnice)</t>
  </si>
  <si>
    <t>0818028</t>
  </si>
  <si>
    <t>Narodna biblioteka (Trebinje)</t>
  </si>
  <si>
    <t>0818029</t>
  </si>
  <si>
    <t>Muzej Hercegovine(Trebinje)</t>
  </si>
  <si>
    <t>0818030</t>
  </si>
  <si>
    <t>Narodna biblioteka V.Gacinovic (Bileca)</t>
  </si>
  <si>
    <t>0818031</t>
  </si>
  <si>
    <t>Narodna biblioteka (Gacko)</t>
  </si>
  <si>
    <t>0818032</t>
  </si>
  <si>
    <t>JU Narodna biblioteka"Dr Ljubo Mihic" (Ljubinje)</t>
  </si>
  <si>
    <t>0818033</t>
  </si>
  <si>
    <t>Narodna biblioteka J. Ducic (Kalinovik)</t>
  </si>
  <si>
    <t>0818034</t>
  </si>
  <si>
    <t>Narodna biblioteka (Nevesinje)</t>
  </si>
  <si>
    <t>0818035</t>
  </si>
  <si>
    <t>Narodna biblioteka"Filip Višnjic" (Bijeljina)</t>
  </si>
  <si>
    <t>0818036</t>
  </si>
  <si>
    <t>Narodna biblioteka (Ugljevik)</t>
  </si>
  <si>
    <t>0818037</t>
  </si>
  <si>
    <t>Narodna biblioteka (Lopare)</t>
  </si>
  <si>
    <t>0818038</t>
  </si>
  <si>
    <t>Narodna biblioteka (Doboj)</t>
  </si>
  <si>
    <t>0818039</t>
  </si>
  <si>
    <t>Regionalni muzeji (Doboj)</t>
  </si>
  <si>
    <t>0818040</t>
  </si>
  <si>
    <t>Narodna biblioteka (Šamac)</t>
  </si>
  <si>
    <t>0818041</t>
  </si>
  <si>
    <t>Narodna biblioteka "Branko Radicevic" (Derventa)</t>
  </si>
  <si>
    <t>0818042</t>
  </si>
  <si>
    <t>Muzej RS (B.Luka)</t>
  </si>
  <si>
    <t>0818043</t>
  </si>
  <si>
    <t>Narodna i univerzitetska biblioteka Republike Srpske (Banjaluka)</t>
  </si>
  <si>
    <t>0818044</t>
  </si>
  <si>
    <t>Muzej savremene umjetnosti Republike srpske (Banjaluka)</t>
  </si>
  <si>
    <t>0818045</t>
  </si>
  <si>
    <t>Narodno pozorište RS</t>
  </si>
  <si>
    <t>0818046</t>
  </si>
  <si>
    <t>Djecije pozorište (Banjaluka)</t>
  </si>
  <si>
    <t>0818047</t>
  </si>
  <si>
    <t>Narodna biblioteka (Srebrenica)</t>
  </si>
  <si>
    <t>0818048</t>
  </si>
  <si>
    <t>Narodna biblioteka"Branko Copic" (Brod)</t>
  </si>
  <si>
    <t>0818049</t>
  </si>
  <si>
    <t>Spomen podrucje Donja Gradina (K.Dubica)</t>
  </si>
  <si>
    <t>0818050</t>
  </si>
  <si>
    <t>Narodna biblioteka "Ivo Andric" (Celinac)</t>
  </si>
  <si>
    <t>0818051</t>
  </si>
  <si>
    <t>Narodna biblioteka (K.Varoš)</t>
  </si>
  <si>
    <t>0818055</t>
  </si>
  <si>
    <t>Muzeji Kozare (Prijedor)</t>
  </si>
  <si>
    <t>0818056</t>
  </si>
  <si>
    <t>Narodna biblioteka (Petrovo)</t>
  </si>
  <si>
    <t>0818058</t>
  </si>
  <si>
    <t>Narodna biblioteka Milici</t>
  </si>
  <si>
    <t>0818059</t>
  </si>
  <si>
    <t>Narodna biblioteka Berkovici</t>
  </si>
  <si>
    <t>0818060</t>
  </si>
  <si>
    <t>Narodna biblioteka Rogatica</t>
  </si>
  <si>
    <t>0818061</t>
  </si>
  <si>
    <t>Narodna biblioteka Trnovo</t>
  </si>
  <si>
    <t>0819001</t>
  </si>
  <si>
    <t>Republicki zavod za zaštitu kulturno-istorijskog nasleda</t>
  </si>
  <si>
    <t>0822001</t>
  </si>
  <si>
    <t>Republicki sekretarijat za vjere</t>
  </si>
  <si>
    <t>0918001</t>
  </si>
  <si>
    <t>Ministarstvo finansija</t>
  </si>
  <si>
    <t>0919000</t>
  </si>
  <si>
    <t>Poreska uprava Republike Srpske</t>
  </si>
  <si>
    <t>0919001</t>
  </si>
  <si>
    <t>Poreska uprava Republike Srpske - Sjedište</t>
  </si>
  <si>
    <t>0919002</t>
  </si>
  <si>
    <t>Podrucni centar Banjaluka</t>
  </si>
  <si>
    <t>0919003</t>
  </si>
  <si>
    <t>Podrucni centar Prijedor</t>
  </si>
  <si>
    <t>0919004</t>
  </si>
  <si>
    <t>Podrucni centar Doboj</t>
  </si>
  <si>
    <t>0919005</t>
  </si>
  <si>
    <t>Podrucni centar Bijeljina</t>
  </si>
  <si>
    <t>0919006</t>
  </si>
  <si>
    <t>Podrucni centar Zvornik</t>
  </si>
  <si>
    <t>0919007</t>
  </si>
  <si>
    <t>Podrucni centar I.Sarajevo</t>
  </si>
  <si>
    <t>0919008</t>
  </si>
  <si>
    <t>Podrucni centar Trebinje</t>
  </si>
  <si>
    <t>0921001</t>
  </si>
  <si>
    <t>Republicki devizni inspektorat</t>
  </si>
  <si>
    <t>0922000</t>
  </si>
  <si>
    <t>Republicki zavod za statistiku</t>
  </si>
  <si>
    <t>0922001</t>
  </si>
  <si>
    <t xml:space="preserve">Republicki zavod za statistiku </t>
  </si>
  <si>
    <t>0922002</t>
  </si>
  <si>
    <t>Program statistickih istraživanja</t>
  </si>
  <si>
    <t>0923000</t>
  </si>
  <si>
    <t>Ostala budžetska potrošnja</t>
  </si>
  <si>
    <t>0923001</t>
  </si>
  <si>
    <t>Ino obaveze</t>
  </si>
  <si>
    <t>0923003</t>
  </si>
  <si>
    <t>Unutrašnje obaveze i potraživanja</t>
  </si>
  <si>
    <t>0923004</t>
  </si>
  <si>
    <t>Stara devizna štednja</t>
  </si>
  <si>
    <t>1024001</t>
  </si>
  <si>
    <t>Ministarstvo pravde</t>
  </si>
  <si>
    <t>1026001</t>
  </si>
  <si>
    <t>Republicko tužilaštvo Republike Srpske</t>
  </si>
  <si>
    <t>1027001</t>
  </si>
  <si>
    <t>Republicko javno pravobranilaštvo</t>
  </si>
  <si>
    <t>1855016</t>
  </si>
  <si>
    <t>Ugostiteljski servis za potrebe republickih organa</t>
  </si>
  <si>
    <t>0818063</t>
  </si>
  <si>
    <t>Narodna biblioteka "Božidar Goraždanin" Novo Goražde</t>
  </si>
  <si>
    <t>1041001</t>
  </si>
  <si>
    <t>Centar za edukaciju sudija i javnih tužilaca u RS</t>
  </si>
  <si>
    <t>1042001</t>
  </si>
  <si>
    <t>Sudska policija Republike Srpske</t>
  </si>
  <si>
    <t>1043001</t>
  </si>
  <si>
    <t>Okružno tužilaštvo Banjaluka</t>
  </si>
  <si>
    <t>1044001</t>
  </si>
  <si>
    <t>Okružno tužilaštvo Bijeljina</t>
  </si>
  <si>
    <t>1045001</t>
  </si>
  <si>
    <t>Okružno tužilaštvo Doboj</t>
  </si>
  <si>
    <t>1046001</t>
  </si>
  <si>
    <t>Okružno tužilaštvo Istocno Sarajevo</t>
  </si>
  <si>
    <t>1141001</t>
  </si>
  <si>
    <t>Ministarstvo uprave i lokalne samouprave</t>
  </si>
  <si>
    <t>1242001</t>
  </si>
  <si>
    <t>Ministarstvo nauke i tehnologije</t>
  </si>
  <si>
    <t>1344001</t>
  </si>
  <si>
    <t>Ministarstvo zdravlja i socijalne zaštite</t>
  </si>
  <si>
    <t>1445001</t>
  </si>
  <si>
    <t>Ministarstvo privrede,energetike i razvoja</t>
  </si>
  <si>
    <t>1447001</t>
  </si>
  <si>
    <t>Republicki zavod za standardizaciju i metrologiju</t>
  </si>
  <si>
    <t>1546001</t>
  </si>
  <si>
    <t>Poljoprivreda, prehrambena industrija i ruralni razvoj</t>
  </si>
  <si>
    <t>1546002</t>
  </si>
  <si>
    <t>Šumarstvo i lovstvo</t>
  </si>
  <si>
    <t>1546003</t>
  </si>
  <si>
    <t>Vodoprivreda</t>
  </si>
  <si>
    <t>1546004</t>
  </si>
  <si>
    <t>Veterinarstvo</t>
  </si>
  <si>
    <t>1546005</t>
  </si>
  <si>
    <t>Sekretarijat</t>
  </si>
  <si>
    <t>1548001</t>
  </si>
  <si>
    <t>Republicki hidrimeteorološki zavod</t>
  </si>
  <si>
    <t>1648001</t>
  </si>
  <si>
    <t>Ministarstvo saobracaja i veza</t>
  </si>
  <si>
    <t>1855000</t>
  </si>
  <si>
    <t xml:space="preserve">Ministarstvo trgovine i turizma </t>
  </si>
  <si>
    <t>1855001</t>
  </si>
  <si>
    <t>Ministarstvo - Sekretarijat (Banja Luka)</t>
  </si>
  <si>
    <t>1855009</t>
  </si>
  <si>
    <t>Republicka direkcija za robne rezerve Banja Luka</t>
  </si>
  <si>
    <t>1956001</t>
  </si>
  <si>
    <t>Ministarstvo za prostorno uredenje, gradevinarstvo i ekologiju</t>
  </si>
  <si>
    <t>1957001</t>
  </si>
  <si>
    <t>Direkcija za obnovu i izgradnju stambenog prostora</t>
  </si>
  <si>
    <t>2058001</t>
  </si>
  <si>
    <t>Ministarstvo rada i boracko-invalidske zaštite</t>
  </si>
  <si>
    <t>2159001</t>
  </si>
  <si>
    <t>Ministarstvo za ekonomske odnose i koordinaciju</t>
  </si>
  <si>
    <t>2260001</t>
  </si>
  <si>
    <t>Ministarstvo za izbjeglice i raseljena lica</t>
  </si>
  <si>
    <t>3170001</t>
  </si>
  <si>
    <t>Glavna služba za reviziju javnog sektora</t>
  </si>
  <si>
    <t>0420001</t>
  </si>
  <si>
    <t>Služba za zajednicke poslove  Vlade Republike Srpske</t>
  </si>
  <si>
    <t>0834000</t>
  </si>
  <si>
    <t>Studentski i dacki domovi</t>
  </si>
  <si>
    <t>0834001</t>
  </si>
  <si>
    <t>JU Studentski centar "Nikola Tesla" Banja Luka</t>
  </si>
  <si>
    <t>0834002</t>
  </si>
  <si>
    <t>JU Studentski centar Zvornik</t>
  </si>
  <si>
    <t>0834003</t>
  </si>
  <si>
    <t>JU Studentski centar Istocno Sarajevo</t>
  </si>
  <si>
    <t>0834004</t>
  </si>
  <si>
    <t>JU Studentski centar Pale</t>
  </si>
  <si>
    <t>0834005</t>
  </si>
  <si>
    <t>JU Studentski centar Trebinje</t>
  </si>
  <si>
    <t>0834006</t>
  </si>
  <si>
    <t>JU Srednjoškolski dom Banja Luka</t>
  </si>
  <si>
    <t>0834007</t>
  </si>
  <si>
    <t>JU Dom ucenika Trebinje</t>
  </si>
  <si>
    <t>0834008</t>
  </si>
  <si>
    <t>JU Dom ucenika Doboj</t>
  </si>
  <si>
    <t>0834009</t>
  </si>
  <si>
    <t>JU Dom ucenika Bijeljina</t>
  </si>
  <si>
    <t>0923005</t>
  </si>
  <si>
    <t>Javna ulaganja</t>
  </si>
  <si>
    <t>0205001</t>
  </si>
  <si>
    <t xml:space="preserve">Republicka komisija za utvrdivanje sukoba interesa u organima vlasti RS </t>
  </si>
  <si>
    <t>0712111</t>
  </si>
  <si>
    <t>Uprava za analitiku, informatiku i komunikacije</t>
  </si>
  <si>
    <t>0712243</t>
  </si>
  <si>
    <t>Policijska stanica za intervencije</t>
  </si>
  <si>
    <t>0712244</t>
  </si>
  <si>
    <t>Policijska stanica BL-Lauš</t>
  </si>
  <si>
    <t>0712246</t>
  </si>
  <si>
    <t>Odjeljenje za analitiku, informatiku i komunikacije</t>
  </si>
  <si>
    <t>0712322</t>
  </si>
  <si>
    <t>0712421</t>
  </si>
  <si>
    <t>Odjeljenje za analitiku, informtiku i komunikacije</t>
  </si>
  <si>
    <t>0712422</t>
  </si>
  <si>
    <t>Policijska stanica Zvornik</t>
  </si>
  <si>
    <t>0712423</t>
  </si>
  <si>
    <t>Policijska stanica Kozluk</t>
  </si>
  <si>
    <t>0712526</t>
  </si>
  <si>
    <t>0712527</t>
  </si>
  <si>
    <t>Sektor policije</t>
  </si>
  <si>
    <t>0712616</t>
  </si>
  <si>
    <t>0712617</t>
  </si>
  <si>
    <t>0818065</t>
  </si>
  <si>
    <t>Narodna biblioteka Istocni Stari Grad</t>
  </si>
  <si>
    <t>0818066</t>
  </si>
  <si>
    <t>JU Narodna biblioteka Srbac</t>
  </si>
  <si>
    <t>1059001</t>
  </si>
  <si>
    <t>Okružni zatvor Trebinje</t>
  </si>
  <si>
    <t>0410001</t>
  </si>
  <si>
    <t>Republicka uprava za geodetske i imovinsko-pravne poslove</t>
  </si>
  <si>
    <t>0421001</t>
  </si>
  <si>
    <t>Helikopterski servis RS Banjaluka</t>
  </si>
  <si>
    <t>0818067</t>
  </si>
  <si>
    <t>JU"Narodna biblioteka" Kozarska Dubica</t>
  </si>
  <si>
    <t>0712000</t>
  </si>
  <si>
    <t xml:space="preserve">Ministarstvo unutrašnjih poslova </t>
  </si>
  <si>
    <t>0815015</t>
  </si>
  <si>
    <t>Gimnazija (Gradiška)</t>
  </si>
  <si>
    <t>1080001</t>
  </si>
  <si>
    <t>Centar za pružanje besplatne pravne pomoci</t>
  </si>
  <si>
    <t>0206001</t>
  </si>
  <si>
    <t>Ombudsman za djecu</t>
  </si>
  <si>
    <t>0207001</t>
  </si>
  <si>
    <t>Komisija za žalbe</t>
  </si>
  <si>
    <t>0208001</t>
  </si>
  <si>
    <t>Republicka izborna komisija</t>
  </si>
  <si>
    <t>0815092</t>
  </si>
  <si>
    <t>JU Gimnazija Kalinovik</t>
  </si>
  <si>
    <t>0410002</t>
  </si>
  <si>
    <t>Program katastarskih premjera</t>
  </si>
  <si>
    <t>0818069</t>
  </si>
  <si>
    <t>JU Arheološki muzej "Rimski municipijum" Skelani</t>
  </si>
  <si>
    <t>1082001</t>
  </si>
  <si>
    <t>Republicki centar za istraživanje rata, ratnih zlocina i traženje nestalih</t>
  </si>
  <si>
    <t>1083001</t>
  </si>
  <si>
    <t>Agencija za provjeru nacina sticanja imovine</t>
  </si>
  <si>
    <t>1448001</t>
  </si>
  <si>
    <t>Republicki zavod za geološka istraživanja</t>
  </si>
  <si>
    <t>1552001</t>
  </si>
  <si>
    <t>Agencija za agrarna placanja</t>
  </si>
  <si>
    <t>0712247</t>
  </si>
  <si>
    <t>Sektor policije Banjaluka</t>
  </si>
  <si>
    <t>0712248</t>
  </si>
  <si>
    <t>Odjeljenje kriminalisticke policije u sektoru grada</t>
  </si>
  <si>
    <t>0712249</t>
  </si>
  <si>
    <t>Stanicno odjeljenje policije Krupa na Vrbasu</t>
  </si>
  <si>
    <t>0712252</t>
  </si>
  <si>
    <t>Policijska stanica Mrkonjic Grad</t>
  </si>
  <si>
    <t>0712323</t>
  </si>
  <si>
    <t>0712324</t>
  </si>
  <si>
    <t>Stanicno odjeljenje policije Stanari</t>
  </si>
  <si>
    <t>0712325</t>
  </si>
  <si>
    <t>Stanicno odjeljenje policije Podnovlje</t>
  </si>
  <si>
    <t>0712424</t>
  </si>
  <si>
    <t>0712425</t>
  </si>
  <si>
    <t>Policijska stanica Dvorovi</t>
  </si>
  <si>
    <t>0712426</t>
  </si>
  <si>
    <t>Policijska stanica Osmaci</t>
  </si>
  <si>
    <t>0712427</t>
  </si>
  <si>
    <t>Stanicno odjeljenje Skelani</t>
  </si>
  <si>
    <t>0712528</t>
  </si>
  <si>
    <t>Policijska stanica Foca</t>
  </si>
  <si>
    <t>0712529</t>
  </si>
  <si>
    <t>Stanicno odjeljenje policije Miljevina</t>
  </si>
  <si>
    <t>0713001</t>
  </si>
  <si>
    <t>Republicka uprava civilne zaštite</t>
  </si>
  <si>
    <t>1652001</t>
  </si>
  <si>
    <t>Agencija za bezbjednost saobracaja</t>
  </si>
  <si>
    <t>0712253</t>
  </si>
  <si>
    <t>Stanicno odjeljenje policije Nova Topola</t>
  </si>
  <si>
    <t>0712254</t>
  </si>
  <si>
    <t>Stanicno odjeljenje policije Podgraci</t>
  </si>
  <si>
    <t>0712255</t>
  </si>
  <si>
    <t>Stanicno odjeljenje policije Drinic</t>
  </si>
  <si>
    <t>0712256</t>
  </si>
  <si>
    <t>Stanicno odjeljenje policije Šiprage</t>
  </si>
  <si>
    <t>0712257</t>
  </si>
  <si>
    <t>Stanicno odjeljenje policije Trn</t>
  </si>
  <si>
    <t>0712326</t>
  </si>
  <si>
    <t>Stanicno odjeljenje policije Osjecani</t>
  </si>
  <si>
    <t>0712327</t>
  </si>
  <si>
    <t>Stanicno odjeljenje policije Blatnica</t>
  </si>
  <si>
    <t>0712530</t>
  </si>
  <si>
    <t>Jedinica za podršku Pale</t>
  </si>
  <si>
    <t>0712531</t>
  </si>
  <si>
    <t>Stanicno odjeljenje policije Tjentište</t>
  </si>
  <si>
    <t>0712700</t>
  </si>
  <si>
    <t>CJB Prijedor</t>
  </si>
  <si>
    <t>0712701</t>
  </si>
  <si>
    <t>Jedinica za podršku Prijedor</t>
  </si>
  <si>
    <t>0712702</t>
  </si>
  <si>
    <t>Policijska stanica za bezbjednost saobracaja Prijedor</t>
  </si>
  <si>
    <t>0712703</t>
  </si>
  <si>
    <t>Policijska stanica Omarska</t>
  </si>
  <si>
    <t>0712704</t>
  </si>
  <si>
    <t>Policijska stanica Kozarac</t>
  </si>
  <si>
    <t>0712705</t>
  </si>
  <si>
    <t>Policijska stanica Kozarska Dubica</t>
  </si>
  <si>
    <t>0712706</t>
  </si>
  <si>
    <t>Policijska stanica Kostajnica</t>
  </si>
  <si>
    <t>0712707</t>
  </si>
  <si>
    <t>Policijska stanica Novi Grad</t>
  </si>
  <si>
    <t>0712708</t>
  </si>
  <si>
    <t>Stanicno odjeljenje policije Krupa na Uni</t>
  </si>
  <si>
    <t>0712709</t>
  </si>
  <si>
    <t>Stanicno odjeljenje policije Ljubija</t>
  </si>
  <si>
    <t>0712710</t>
  </si>
  <si>
    <t>Policijska stanica Oštra Luka</t>
  </si>
  <si>
    <t>0712711</t>
  </si>
  <si>
    <t>Policijska stanica Prijedor I</t>
  </si>
  <si>
    <t>0712712</t>
  </si>
  <si>
    <t>Policijska stanica Prijedor II</t>
  </si>
  <si>
    <t>0712713</t>
  </si>
  <si>
    <t>Odsjek za eksplozivne materije i poslove zaštite od požara</t>
  </si>
  <si>
    <t>0712714</t>
  </si>
  <si>
    <t>0712715</t>
  </si>
  <si>
    <t>0712716</t>
  </si>
  <si>
    <t>Odjeljenje za informaciono komunikacione tehnologije</t>
  </si>
  <si>
    <t>0712717</t>
  </si>
  <si>
    <t>0712718</t>
  </si>
  <si>
    <t>0922003</t>
  </si>
  <si>
    <t>Popis stanovništva, domacinstava i stanova u BiH 2013.godine</t>
  </si>
  <si>
    <t>0923006</t>
  </si>
  <si>
    <t>Ostala budžetska potrošnja - ostale isplate</t>
  </si>
  <si>
    <t>1054002</t>
  </si>
  <si>
    <t>Privredna jedinica "Tunjice" Banjaluka</t>
  </si>
  <si>
    <t>1055002</t>
  </si>
  <si>
    <t>Privredna jedinica "Drina" Foca</t>
  </si>
  <si>
    <t>1056002</t>
  </si>
  <si>
    <t>Privredna jedinica "3.maj" Bijeljina</t>
  </si>
  <si>
    <t>1057002</t>
  </si>
  <si>
    <t>Privredna jedinica "Spreca" Doboj</t>
  </si>
  <si>
    <t>1058002</t>
  </si>
  <si>
    <t>Privredna jedinica "Privrednik" Istocno Sarajevo</t>
  </si>
  <si>
    <t>1059002</t>
  </si>
  <si>
    <t>Privredna jedinica "Pudarica" Trebinje</t>
  </si>
  <si>
    <t>0840014</t>
  </si>
  <si>
    <t>JU Centar "Sunce" Prijedor</t>
  </si>
  <si>
    <t>722515</t>
  </si>
  <si>
    <t>723111</t>
  </si>
  <si>
    <t>Novcane kazne za prekršaje i troškovi prekršajnog postupka za prekršaje propisane zakonom</t>
  </si>
  <si>
    <t>723114</t>
  </si>
  <si>
    <t>Novcane kazne za krivicna djela</t>
  </si>
  <si>
    <t>723115</t>
  </si>
  <si>
    <t>Novcane kazne za prekršaje, koje izricu nadležni republicki organi</t>
  </si>
  <si>
    <t>723118</t>
  </si>
  <si>
    <t>723119</t>
  </si>
  <si>
    <t>Oduzeta sredstva i imovinska korist u postupcima iz nadležnosti republickih organa</t>
  </si>
  <si>
    <t>729113</t>
  </si>
  <si>
    <t>Ostali republicki neporeski prihodi</t>
  </si>
  <si>
    <t>729114</t>
  </si>
  <si>
    <t>Ostali ukinuti republicki prihodi</t>
  </si>
  <si>
    <t>Name</t>
  </si>
  <si>
    <t>Value</t>
  </si>
  <si>
    <t>LocalName</t>
  </si>
  <si>
    <t>Valid</t>
  </si>
  <si>
    <t>Ispravnost</t>
  </si>
  <si>
    <t>UID</t>
  </si>
  <si>
    <t>MainAccountNumber</t>
  </si>
  <si>
    <t>Place</t>
  </si>
  <si>
    <t>Date</t>
  </si>
  <si>
    <t>Time</t>
  </si>
  <si>
    <t>AuthorizedPersonForRepresentation</t>
  </si>
  <si>
    <t>FirstRowNumber</t>
  </si>
  <si>
    <t>FirstColumnNumber</t>
  </si>
  <si>
    <t>TotalRowNumber</t>
  </si>
  <si>
    <t>VersionDate</t>
  </si>
  <si>
    <t>Porez na ostali dohodak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</si>
</sst>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#"/>
  </numFmts>
  <fonts count="20" x14ac:knownFonts="1">
    <font>
      <sz val="12"/>
      <color theme="1"/>
      <name val="Tahoma"/>
      <family val="2"/>
    </font>
    <font>
      <sz val="11"/>
      <color rgb="FF3F3F76"/>
      <name val="Calibri"/>
      <family val="2"/>
      <charset val="238"/>
      <scheme val="minor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</font>
    <font>
      <sz val="12"/>
      <color rgb="FF3F3F76"/>
      <name val="Calibri"/>
      <family val="2"/>
      <charset val="238"/>
      <scheme val="minor"/>
    </font>
    <font>
      <b/>
      <sz val="12"/>
      <name val="Calibri"/>
      <family val="2"/>
    </font>
    <font>
      <b/>
      <sz val="12"/>
      <color rgb="FFFF0000"/>
      <name val="Tahoma"/>
      <family val="2"/>
    </font>
    <font>
      <sz val="12"/>
      <name val="Tahoma"/>
      <family val="2"/>
    </font>
    <font>
      <u/>
      <sz val="12"/>
      <color theme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indexed="81"/>
      <name val="Tahoma"/>
      <family val="2"/>
    </font>
    <font>
      <sz val="12"/>
      <color theme="4" tint="0.79998168889431442"/>
      <name val="Tahoma"/>
      <family val="2"/>
    </font>
    <font>
      <sz val="12"/>
      <color theme="0"/>
      <name val="Tahoma"/>
      <family val="2"/>
    </font>
    <font>
      <b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gray0625">
        <fgColor rgb="FFDDDDDD"/>
      </patternFill>
    </fill>
    <fill>
      <patternFill patternType="gray0625">
        <fgColor rgb="FFDDDDDD"/>
        <bgColor auto="1"/>
      </patternFill>
    </fill>
    <fill>
      <patternFill patternType="solid">
        <fgColor rgb="FFF8F8F8"/>
        <bgColor theme="0" tint="-0.14999847407452621"/>
      </patternFill>
    </fill>
    <fill>
      <patternFill patternType="solid">
        <fgColor rgb="FFF8F8F8"/>
        <bgColor rgb="FFDDDDDD"/>
      </patternFill>
    </fill>
    <fill>
      <patternFill patternType="solid">
        <fgColor rgb="FFF8F8F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dotted">
        <color rgb="FF777777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dotted">
        <color rgb="FF777777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DDDDD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dashed">
        <color rgb="FF777777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ashed">
        <color rgb="FF777777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dotted">
        <color rgb="FF777777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dotted">
        <color rgb="FF777777"/>
      </left>
      <right/>
      <top/>
      <bottom style="thin">
        <color theme="0" tint="-0.14996795556505021"/>
      </bottom>
      <diagonal/>
    </border>
    <border>
      <left style="dotted">
        <color rgb="FF777777"/>
      </left>
      <right style="dashed">
        <color rgb="FF777777"/>
      </right>
      <top/>
      <bottom style="thin">
        <color theme="0" tint="-0.14996795556505021"/>
      </bottom>
      <diagonal/>
    </border>
    <border>
      <left style="dashed">
        <color rgb="FF777777"/>
      </left>
      <right style="dashed">
        <color rgb="FF777777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ashed">
        <color rgb="FF777777"/>
      </right>
      <top/>
      <bottom style="thin">
        <color theme="0" tint="-0.14996795556505021"/>
      </bottom>
      <diagonal/>
    </border>
    <border>
      <left style="dashed">
        <color rgb="FF777777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ashed">
        <color rgb="FF777777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dashed">
        <color rgb="FF777777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rgb="FF777777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rgb="FF777777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rgb="FF777777"/>
      </left>
      <right style="dashed">
        <color rgb="FF777777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ashed">
        <color rgb="FF777777"/>
      </left>
      <right style="dashed">
        <color rgb="FF777777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ashed">
        <color rgb="FF777777"/>
      </right>
      <top style="thin">
        <color theme="0" tint="-0.14996795556505021"/>
      </top>
      <bottom style="thin">
        <color theme="0" tint="-0.14996795556505021"/>
      </bottom>
      <diagonal/>
    </border>
    <border>
      <left style="dashed">
        <color rgb="FF777777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ashed">
        <color rgb="FF777777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dashed">
        <color rgb="FF777777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dashed">
        <color rgb="FF777777"/>
      </left>
      <right/>
      <top style="thin">
        <color theme="0" tint="-0.14993743705557422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/>
      <right style="dashed">
        <color rgb="FF777777"/>
      </right>
      <top style="thin">
        <color theme="0" tint="-0.14993743705557422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dotted">
        <color rgb="FF777777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dotted">
        <color rgb="FF777777"/>
      </left>
      <right/>
      <top style="thin">
        <color theme="0" tint="-0.14996795556505021"/>
      </top>
      <bottom style="thin">
        <color indexed="64"/>
      </bottom>
      <diagonal/>
    </border>
    <border>
      <left style="dotted">
        <color rgb="FF777777"/>
      </left>
      <right style="dashed">
        <color rgb="FF777777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ashed">
        <color rgb="FF777777"/>
      </left>
      <right style="dashed">
        <color rgb="FF777777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dashed">
        <color rgb="FF777777"/>
      </right>
      <top style="thin">
        <color theme="0" tint="-0.14996795556505021"/>
      </top>
      <bottom style="thin">
        <color indexed="64"/>
      </bottom>
      <diagonal/>
    </border>
    <border>
      <left style="dashed">
        <color rgb="FF777777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  <protection hidden="1"/>
    </xf>
    <xf numFmtId="0" fontId="1" fillId="2" borderId="1" applyNumberFormat="0" applyAlignment="0" applyProtection="0"/>
    <xf numFmtId="0" fontId="2" fillId="0" borderId="3">
      <alignment horizontal="center" vertical="center"/>
    </xf>
    <xf numFmtId="0" fontId="2" fillId="3" borderId="5">
      <alignment horizontal="center" vertical="center"/>
      <protection locked="0"/>
    </xf>
    <xf numFmtId="0" fontId="2" fillId="3" borderId="12">
      <alignment horizontal="left" vertical="center"/>
      <protection locked="0"/>
    </xf>
    <xf numFmtId="0" fontId="2" fillId="0" borderId="12">
      <alignment horizontal="left" vertical="center"/>
    </xf>
    <xf numFmtId="0" fontId="10" fillId="0" borderId="0" applyNumberFormat="0" applyFill="0" applyBorder="0" applyAlignment="0">
      <protection hidden="1"/>
    </xf>
  </cellStyleXfs>
  <cellXfs count="277">
    <xf numFmtId="0" fontId="0" fillId="0" borderId="0" xfId="0">
      <alignment vertical="center"/>
      <protection hidden="1"/>
    </xf>
    <xf numFmtId="0" fontId="0" fillId="0" borderId="0" xfId="0" applyFont="1" applyBorder="1" applyProtection="1">
      <alignment vertical="center"/>
      <protection hidden="1"/>
    </xf>
    <xf numFmtId="4" fontId="0" fillId="0" borderId="0" xfId="0" applyNumberFormat="1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0" borderId="0" xfId="0" applyNumberFormat="1" applyFont="1" applyBorder="1" applyProtection="1">
      <alignment vertical="center"/>
      <protection hidden="1"/>
    </xf>
    <xf numFmtId="0" fontId="0" fillId="0" borderId="2" xfId="0" applyFont="1" applyBorder="1" applyProtection="1">
      <alignment vertical="center"/>
      <protection hidden="1"/>
    </xf>
    <xf numFmtId="0" fontId="4" fillId="0" borderId="0" xfId="0" applyFont="1">
      <alignment vertical="center"/>
      <protection hidden="1"/>
    </xf>
    <xf numFmtId="49" fontId="0" fillId="0" borderId="0" xfId="0" applyNumberFormat="1" applyFont="1" applyBorder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3" xfId="2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3" fillId="0" borderId="0" xfId="0" applyFont="1" applyAlignment="1">
      <protection hidden="1"/>
    </xf>
    <xf numFmtId="14" fontId="6" fillId="2" borderId="1" xfId="1" applyNumberFormat="1" applyFont="1" applyAlignment="1">
      <alignment horizontal="right" vertical="center" wrapText="1"/>
    </xf>
    <xf numFmtId="0" fontId="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 textRotation="90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2" xfId="0" quotePrefix="1" applyFont="1" applyBorder="1" applyProtection="1">
      <alignment vertical="center"/>
      <protection hidden="1"/>
    </xf>
    <xf numFmtId="0" fontId="3" fillId="0" borderId="0" xfId="0" applyFont="1" applyBorder="1" applyAlignment="1">
      <alignment horizontal="left" vertical="center" indent="1"/>
      <protection hidden="1"/>
    </xf>
    <xf numFmtId="0" fontId="0" fillId="0" borderId="4" xfId="0" applyFont="1" applyBorder="1" applyProtection="1">
      <alignment vertical="center"/>
      <protection hidden="1"/>
    </xf>
    <xf numFmtId="0" fontId="0" fillId="0" borderId="2" xfId="0" applyBorder="1">
      <alignment vertical="center"/>
      <protection hidden="1"/>
    </xf>
    <xf numFmtId="0" fontId="0" fillId="0" borderId="0" xfId="0" applyBorder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3" borderId="5" xfId="3">
      <alignment horizontal="center" vertical="center"/>
      <protection locked="0"/>
    </xf>
    <xf numFmtId="0" fontId="2" fillId="3" borderId="6" xfId="3" applyBorder="1">
      <alignment horizontal="center" vertical="center"/>
      <protection locked="0"/>
    </xf>
    <xf numFmtId="0" fontId="2" fillId="3" borderId="7" xfId="3" applyBorder="1">
      <alignment horizontal="center" vertical="center"/>
      <protection locked="0"/>
    </xf>
    <xf numFmtId="0" fontId="2" fillId="3" borderId="8" xfId="3" applyBorder="1">
      <alignment horizontal="center" vertical="center"/>
      <protection locked="0"/>
    </xf>
    <xf numFmtId="0" fontId="0" fillId="0" borderId="9" xfId="0" applyNumberFormat="1" applyBorder="1" applyProtection="1">
      <alignment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14" fontId="0" fillId="0" borderId="0" xfId="0" applyNumberFormat="1" applyFont="1" applyBorder="1" applyProtection="1">
      <alignment vertical="center"/>
      <protection hidden="1"/>
    </xf>
    <xf numFmtId="0" fontId="0" fillId="0" borderId="2" xfId="0" applyFont="1" applyBorder="1" applyAlignment="1" applyProtection="1">
      <alignment wrapText="1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Alignment="1">
      <alignment vertical="center" wrapText="1"/>
      <protection hidden="1"/>
    </xf>
    <xf numFmtId="0" fontId="2" fillId="0" borderId="0" xfId="5" applyBorder="1" applyAlignment="1">
      <alignment vertical="center" wrapText="1"/>
    </xf>
    <xf numFmtId="0" fontId="0" fillId="0" borderId="0" xfId="5" applyFont="1" applyBorder="1" applyAlignment="1">
      <alignment horizontal="center" vertical="center"/>
    </xf>
    <xf numFmtId="0" fontId="2" fillId="0" borderId="0" xfId="5" applyBorder="1" applyAlignment="1">
      <alignment vertical="center"/>
    </xf>
    <xf numFmtId="14" fontId="0" fillId="0" borderId="0" xfId="0" applyNumberFormat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1" xfId="0" applyFont="1" applyBorder="1" applyAlignment="1" applyProtection="1">
      <alignment horizontal="left" vertical="center" indent="1"/>
      <protection hidden="1"/>
    </xf>
    <xf numFmtId="0" fontId="6" fillId="2" borderId="1" xfId="1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8" fillId="0" borderId="0" xfId="0" applyFont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Alignment="1">
      <alignment vertical="center"/>
      <protection hidden="1"/>
    </xf>
    <xf numFmtId="0" fontId="0" fillId="0" borderId="13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Protection="1">
      <alignment vertical="center"/>
      <protection hidden="1"/>
    </xf>
    <xf numFmtId="0" fontId="0" fillId="0" borderId="0" xfId="0" quotePrefix="1" applyFont="1" applyBorder="1" applyAlignment="1" applyProtection="1">
      <alignment vertical="center"/>
      <protection hidden="1"/>
    </xf>
    <xf numFmtId="0" fontId="0" fillId="0" borderId="0" xfId="0" quotePrefix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5" fillId="0" borderId="15" xfId="0" applyFont="1" applyBorder="1" applyProtection="1">
      <alignment vertical="center"/>
      <protection hidden="1"/>
    </xf>
    <xf numFmtId="0" fontId="5" fillId="0" borderId="16" xfId="0" applyFont="1" applyBorder="1">
      <alignment vertical="center"/>
      <protection hidden="1"/>
    </xf>
    <xf numFmtId="0" fontId="5" fillId="0" borderId="20" xfId="0" applyFont="1" applyBorder="1">
      <alignment vertical="center"/>
      <protection hidden="1"/>
    </xf>
    <xf numFmtId="0" fontId="5" fillId="0" borderId="2" xfId="0" applyFont="1" applyBorder="1" applyAlignment="1">
      <alignment horizontal="center" vertical="center"/>
      <protection hidden="1"/>
    </xf>
    <xf numFmtId="0" fontId="0" fillId="0" borderId="9" xfId="0" applyBorder="1">
      <alignment vertical="center"/>
      <protection hidden="1"/>
    </xf>
    <xf numFmtId="0" fontId="5" fillId="0" borderId="21" xfId="0" applyFont="1" applyBorder="1">
      <alignment vertical="center"/>
      <protection hidden="1"/>
    </xf>
    <xf numFmtId="0" fontId="0" fillId="0" borderId="22" xfId="0" applyBorder="1">
      <alignment vertical="center"/>
      <protection hidden="1"/>
    </xf>
    <xf numFmtId="0" fontId="0" fillId="0" borderId="22" xfId="0" applyBorder="1" applyAlignment="1">
      <alignment horizontal="center" vertical="center"/>
      <protection hidden="1"/>
    </xf>
    <xf numFmtId="0" fontId="0" fillId="0" borderId="23" xfId="0" applyBorder="1" applyAlignment="1">
      <alignment horizontal="center" vertical="center"/>
      <protection hidden="1"/>
    </xf>
    <xf numFmtId="0" fontId="5" fillId="0" borderId="2" xfId="0" applyFont="1" applyBorder="1" applyAlignment="1">
      <alignment horizontal="center" vertical="center" wrapText="1"/>
      <protection hidden="1"/>
    </xf>
    <xf numFmtId="0" fontId="5" fillId="0" borderId="2" xfId="0" applyFont="1" applyBorder="1" applyAlignment="1">
      <alignment horizontal="center" vertical="center" textRotation="90" wrapText="1"/>
      <protection hidden="1"/>
    </xf>
    <xf numFmtId="0" fontId="0" fillId="0" borderId="2" xfId="0" applyFont="1" applyBorder="1" applyAlignment="1">
      <alignment horizontal="center" vertical="center" wrapText="1"/>
      <protection hidden="1"/>
    </xf>
    <xf numFmtId="0" fontId="5" fillId="4" borderId="2" xfId="0" applyFont="1" applyFill="1" applyBorder="1" applyAlignment="1">
      <alignment horizontal="center" vertical="center" wrapText="1"/>
      <protection hidden="1"/>
    </xf>
    <xf numFmtId="0" fontId="5" fillId="4" borderId="2" xfId="0" applyFont="1" applyFill="1" applyBorder="1" applyAlignment="1">
      <alignment horizontal="center" vertical="center" textRotation="90" wrapText="1"/>
      <protection hidden="1"/>
    </xf>
    <xf numFmtId="0" fontId="5" fillId="4" borderId="2" xfId="0" applyFont="1" applyFill="1" applyBorder="1" applyAlignment="1">
      <alignment horizontal="left" vertical="center" wrapText="1" indent="3"/>
      <protection hidden="1"/>
    </xf>
    <xf numFmtId="0" fontId="0" fillId="0" borderId="2" xfId="0" applyBorder="1" applyAlignment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9" fillId="5" borderId="29" xfId="0" applyNumberFormat="1" applyFont="1" applyFill="1" applyBorder="1" applyAlignment="1" applyProtection="1">
      <alignment vertical="center"/>
      <protection hidden="1"/>
    </xf>
    <xf numFmtId="1" fontId="9" fillId="5" borderId="30" xfId="0" applyNumberFormat="1" applyFont="1" applyFill="1" applyBorder="1" applyAlignment="1" applyProtection="1">
      <alignment horizontal="right" vertical="center"/>
      <protection hidden="1"/>
    </xf>
    <xf numFmtId="0" fontId="0" fillId="6" borderId="34" xfId="0" applyFont="1" applyFill="1" applyBorder="1" applyAlignment="1" applyProtection="1">
      <alignment horizontal="center" vertical="center"/>
      <protection locked="0"/>
    </xf>
    <xf numFmtId="0" fontId="0" fillId="6" borderId="35" xfId="0" applyFont="1" applyFill="1" applyBorder="1" applyAlignment="1" applyProtection="1">
      <alignment horizontal="center" vertical="center"/>
      <protection locked="0"/>
    </xf>
    <xf numFmtId="0" fontId="0" fillId="6" borderId="36" xfId="0" applyFont="1" applyFill="1" applyBorder="1" applyAlignment="1" applyProtection="1">
      <alignment horizontal="center" vertical="center"/>
      <protection locked="0"/>
    </xf>
    <xf numFmtId="0" fontId="0" fillId="6" borderId="37" xfId="0" applyFont="1" applyFill="1" applyBorder="1" applyAlignment="1" applyProtection="1">
      <alignment horizontal="center" vertical="center"/>
      <protection locked="0"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0" fillId="6" borderId="39" xfId="0" applyFont="1" applyFill="1" applyBorder="1" applyAlignment="1" applyProtection="1">
      <alignment horizontal="center" vertical="center"/>
      <protection locked="0"/>
    </xf>
    <xf numFmtId="49" fontId="0" fillId="6" borderId="32" xfId="0" applyNumberFormat="1" applyFont="1" applyFill="1" applyBorder="1" applyProtection="1">
      <alignment vertical="center"/>
      <protection hidden="1"/>
    </xf>
    <xf numFmtId="164" fontId="9" fillId="5" borderId="40" xfId="0" applyNumberFormat="1" applyFont="1" applyFill="1" applyBorder="1" applyAlignment="1" applyProtection="1">
      <alignment vertical="center"/>
      <protection locked="0"/>
    </xf>
    <xf numFmtId="0" fontId="9" fillId="5" borderId="34" xfId="0" applyNumberFormat="1" applyFont="1" applyFill="1" applyBorder="1" applyAlignment="1" applyProtection="1">
      <alignment vertical="center"/>
      <protection locked="0"/>
    </xf>
    <xf numFmtId="0" fontId="9" fillId="5" borderId="37" xfId="0" applyNumberFormat="1" applyFont="1" applyFill="1" applyBorder="1" applyAlignment="1" applyProtection="1">
      <alignment vertical="center"/>
      <protection locked="0"/>
    </xf>
    <xf numFmtId="0" fontId="9" fillId="5" borderId="41" xfId="0" applyNumberFormat="1" applyFont="1" applyFill="1" applyBorder="1" applyAlignment="1" applyProtection="1">
      <alignment vertical="center"/>
      <protection locked="0"/>
    </xf>
    <xf numFmtId="14" fontId="9" fillId="5" borderId="32" xfId="0" applyNumberFormat="1" applyFont="1" applyFill="1" applyBorder="1" applyAlignment="1" applyProtection="1">
      <alignment horizontal="right" vertical="center"/>
      <protection hidden="1"/>
    </xf>
    <xf numFmtId="0" fontId="9" fillId="5" borderId="42" xfId="0" applyNumberFormat="1" applyFont="1" applyFill="1" applyBorder="1" applyAlignment="1" applyProtection="1">
      <alignment horizontal="center" vertical="center"/>
      <protection locked="0"/>
    </xf>
    <xf numFmtId="0" fontId="9" fillId="5" borderId="32" xfId="0" applyNumberFormat="1" applyFont="1" applyFill="1" applyBorder="1" applyAlignment="1" applyProtection="1">
      <alignment horizontal="center" vertical="center"/>
      <protection locked="0"/>
    </xf>
    <xf numFmtId="49" fontId="9" fillId="5" borderId="40" xfId="0" applyNumberFormat="1" applyFont="1" applyFill="1" applyBorder="1" applyAlignment="1" applyProtection="1">
      <alignment horizontal="left" vertical="center" shrinkToFit="1"/>
      <protection locked="0"/>
    </xf>
    <xf numFmtId="49" fontId="9" fillId="5" borderId="43" xfId="0" applyNumberFormat="1" applyFont="1" applyFill="1" applyBorder="1" applyAlignment="1" applyProtection="1">
      <alignment horizontal="left" vertical="center" indent="1"/>
      <protection locked="0"/>
    </xf>
    <xf numFmtId="0" fontId="9" fillId="5" borderId="44" xfId="0" applyFont="1" applyFill="1" applyBorder="1" applyAlignment="1" applyProtection="1">
      <alignment horizontal="center" vertical="center"/>
      <protection hidden="1"/>
    </xf>
    <xf numFmtId="0" fontId="9" fillId="5" borderId="45" xfId="0" applyFont="1" applyFill="1" applyBorder="1" applyAlignment="1" applyProtection="1">
      <alignment horizontal="center"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0" fillId="7" borderId="13" xfId="0" applyFont="1" applyFill="1" applyBorder="1" applyProtection="1">
      <alignment vertical="center"/>
      <protection hidden="1"/>
    </xf>
    <xf numFmtId="0" fontId="0" fillId="7" borderId="37" xfId="0" applyFont="1" applyFill="1" applyBorder="1" applyProtection="1">
      <alignment vertical="center"/>
      <protection hidden="1"/>
    </xf>
    <xf numFmtId="0" fontId="0" fillId="7" borderId="37" xfId="0" applyNumberFormat="1" applyFont="1" applyFill="1" applyBorder="1" applyProtection="1">
      <alignment vertical="center"/>
      <protection hidden="1"/>
    </xf>
    <xf numFmtId="0" fontId="0" fillId="7" borderId="37" xfId="0" quotePrefix="1" applyFont="1" applyFill="1" applyBorder="1" applyProtection="1">
      <alignment vertical="center"/>
      <protection hidden="1"/>
    </xf>
    <xf numFmtId="0" fontId="0" fillId="7" borderId="35" xfId="0" applyFont="1" applyFill="1" applyBorder="1" applyProtection="1">
      <alignment vertical="center"/>
      <protection hidden="1"/>
    </xf>
    <xf numFmtId="0" fontId="0" fillId="7" borderId="46" xfId="0" applyFont="1" applyFill="1" applyBorder="1" applyProtection="1">
      <alignment vertical="center"/>
      <protection hidden="1"/>
    </xf>
    <xf numFmtId="0" fontId="0" fillId="7" borderId="47" xfId="0" applyFont="1" applyFill="1" applyBorder="1" applyProtection="1">
      <alignment vertical="center"/>
      <protection hidden="1"/>
    </xf>
    <xf numFmtId="0" fontId="0" fillId="7" borderId="48" xfId="0" applyFont="1" applyFill="1" applyBorder="1" applyProtection="1">
      <alignment vertical="center"/>
      <protection hidden="1"/>
    </xf>
    <xf numFmtId="0" fontId="10" fillId="0" borderId="0" xfId="6" applyAlignment="1">
      <alignment vertical="center"/>
      <protection hidden="1"/>
    </xf>
    <xf numFmtId="1" fontId="9" fillId="0" borderId="49" xfId="0" applyNumberFormat="1" applyFont="1" applyFill="1" applyBorder="1" applyAlignment="1" applyProtection="1">
      <alignment horizontal="right" vertical="center"/>
      <protection hidden="1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49" fontId="0" fillId="0" borderId="57" xfId="0" applyNumberFormat="1" applyFont="1" applyFill="1" applyBorder="1" applyProtection="1">
      <alignment vertical="center"/>
      <protection hidden="1"/>
    </xf>
    <xf numFmtId="164" fontId="9" fillId="0" borderId="58" xfId="0" applyNumberFormat="1" applyFont="1" applyFill="1" applyBorder="1" applyAlignment="1" applyProtection="1">
      <alignment vertical="center"/>
      <protection locked="0"/>
    </xf>
    <xf numFmtId="0" fontId="9" fillId="0" borderId="53" xfId="0" applyNumberFormat="1" applyFont="1" applyFill="1" applyBorder="1" applyAlignment="1" applyProtection="1">
      <alignment vertical="center"/>
      <protection locked="0"/>
    </xf>
    <xf numFmtId="0" fontId="9" fillId="0" borderId="3" xfId="0" applyNumberFormat="1" applyFont="1" applyFill="1" applyBorder="1" applyAlignment="1" applyProtection="1">
      <alignment vertical="center"/>
      <protection locked="0"/>
    </xf>
    <xf numFmtId="0" fontId="9" fillId="0" borderId="59" xfId="0" applyNumberFormat="1" applyFont="1" applyFill="1" applyBorder="1" applyAlignment="1" applyProtection="1">
      <alignment vertical="center"/>
      <protection locked="0"/>
    </xf>
    <xf numFmtId="14" fontId="9" fillId="0" borderId="57" xfId="0" applyNumberFormat="1" applyFont="1" applyFill="1" applyBorder="1" applyAlignment="1" applyProtection="1">
      <alignment horizontal="right" vertical="center"/>
      <protection hidden="1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49" fontId="9" fillId="0" borderId="58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9" xfId="0" applyNumberFormat="1" applyFont="1" applyFill="1" applyBorder="1" applyAlignment="1" applyProtection="1">
      <alignment horizontal="left" vertical="center" indent="1"/>
      <protection locked="0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0" fillId="0" borderId="62" xfId="0" applyFont="1" applyFill="1" applyBorder="1" applyProtection="1">
      <alignment vertical="center"/>
      <protection hidden="1"/>
    </xf>
    <xf numFmtId="0" fontId="0" fillId="0" borderId="37" xfId="0" applyFont="1" applyFill="1" applyBorder="1" applyProtection="1">
      <alignment vertical="center"/>
      <protection hidden="1"/>
    </xf>
    <xf numFmtId="0" fontId="0" fillId="0" borderId="3" xfId="0" applyFont="1" applyFill="1" applyBorder="1" applyProtection="1">
      <alignment vertical="center"/>
      <protection hidden="1"/>
    </xf>
    <xf numFmtId="0" fontId="0" fillId="0" borderId="45" xfId="0" applyFont="1" applyFill="1" applyBorder="1" applyProtection="1">
      <alignment vertical="center"/>
      <protection hidden="1"/>
    </xf>
    <xf numFmtId="0" fontId="0" fillId="0" borderId="46" xfId="0" applyFont="1" applyFill="1" applyBorder="1" applyProtection="1">
      <alignment vertical="center"/>
      <protection hidden="1"/>
    </xf>
    <xf numFmtId="0" fontId="0" fillId="0" borderId="63" xfId="0" applyFont="1" applyFill="1" applyBorder="1" applyProtection="1">
      <alignment vertical="center"/>
      <protection hidden="1"/>
    </xf>
    <xf numFmtId="0" fontId="0" fillId="0" borderId="64" xfId="0" applyFont="1" applyFill="1" applyBorder="1" applyProtection="1">
      <alignment vertical="center"/>
      <protection hidden="1"/>
    </xf>
    <xf numFmtId="1" fontId="9" fillId="5" borderId="49" xfId="0" applyNumberFormat="1" applyFont="1" applyFill="1" applyBorder="1" applyAlignment="1" applyProtection="1">
      <alignment horizontal="right" vertical="center"/>
      <protection hidden="1"/>
    </xf>
    <xf numFmtId="0" fontId="0" fillId="6" borderId="53" xfId="0" applyFont="1" applyFill="1" applyBorder="1" applyAlignment="1" applyProtection="1">
      <alignment horizontal="center" vertical="center"/>
      <protection locked="0"/>
    </xf>
    <xf numFmtId="0" fontId="0" fillId="6" borderId="45" xfId="0" applyFont="1" applyFill="1" applyBorder="1" applyAlignment="1" applyProtection="1">
      <alignment horizontal="center" vertical="center"/>
      <protection locked="0"/>
    </xf>
    <xf numFmtId="0" fontId="0" fillId="6" borderId="54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6" borderId="55" xfId="0" applyFont="1" applyFill="1" applyBorder="1" applyAlignment="1" applyProtection="1">
      <alignment horizontal="center" vertical="center"/>
      <protection locked="0"/>
    </xf>
    <xf numFmtId="0" fontId="0" fillId="6" borderId="56" xfId="0" applyFont="1" applyFill="1" applyBorder="1" applyAlignment="1" applyProtection="1">
      <alignment horizontal="center" vertical="center"/>
      <protection locked="0"/>
    </xf>
    <xf numFmtId="49" fontId="0" fillId="6" borderId="57" xfId="0" applyNumberFormat="1" applyFont="1" applyFill="1" applyBorder="1" applyProtection="1">
      <alignment vertical="center"/>
      <protection hidden="1"/>
    </xf>
    <xf numFmtId="164" fontId="9" fillId="5" borderId="58" xfId="0" applyNumberFormat="1" applyFont="1" applyFill="1" applyBorder="1" applyAlignment="1" applyProtection="1">
      <alignment vertical="center"/>
      <protection locked="0"/>
    </xf>
    <xf numFmtId="0" fontId="9" fillId="5" borderId="53" xfId="0" applyNumberFormat="1" applyFont="1" applyFill="1" applyBorder="1" applyAlignment="1" applyProtection="1">
      <alignment vertical="center"/>
      <protection locked="0"/>
    </xf>
    <xf numFmtId="0" fontId="9" fillId="5" borderId="3" xfId="0" applyNumberFormat="1" applyFont="1" applyFill="1" applyBorder="1" applyAlignment="1" applyProtection="1">
      <alignment vertical="center"/>
      <protection locked="0"/>
    </xf>
    <xf numFmtId="0" fontId="9" fillId="5" borderId="59" xfId="0" applyNumberFormat="1" applyFont="1" applyFill="1" applyBorder="1" applyAlignment="1" applyProtection="1">
      <alignment vertical="center"/>
      <protection locked="0"/>
    </xf>
    <xf numFmtId="14" fontId="9" fillId="5" borderId="57" xfId="0" applyNumberFormat="1" applyFont="1" applyFill="1" applyBorder="1" applyAlignment="1" applyProtection="1">
      <alignment horizontal="right" vertical="center"/>
      <protection hidden="1"/>
    </xf>
    <xf numFmtId="0" fontId="9" fillId="5" borderId="60" xfId="0" applyNumberFormat="1" applyFont="1" applyFill="1" applyBorder="1" applyAlignment="1" applyProtection="1">
      <alignment horizontal="center" vertical="center"/>
      <protection locked="0"/>
    </xf>
    <xf numFmtId="0" fontId="9" fillId="5" borderId="57" xfId="0" applyNumberFormat="1" applyFont="1" applyFill="1" applyBorder="1" applyAlignment="1" applyProtection="1">
      <alignment horizontal="center" vertical="center"/>
      <protection locked="0"/>
    </xf>
    <xf numFmtId="49" fontId="9" fillId="5" borderId="58" xfId="0" applyNumberFormat="1" applyFont="1" applyFill="1" applyBorder="1" applyAlignment="1" applyProtection="1">
      <alignment horizontal="left" vertical="center" shrinkToFit="1"/>
      <protection locked="0"/>
    </xf>
    <xf numFmtId="49" fontId="9" fillId="5" borderId="29" xfId="0" applyNumberFormat="1" applyFont="1" applyFill="1" applyBorder="1" applyAlignment="1" applyProtection="1">
      <alignment horizontal="left" vertical="center" indent="1"/>
      <protection locked="0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0" fillId="7" borderId="68" xfId="0" applyFont="1" applyFill="1" applyBorder="1" applyProtection="1">
      <alignment vertical="center"/>
      <protection hidden="1"/>
    </xf>
    <xf numFmtId="0" fontId="0" fillId="7" borderId="3" xfId="0" applyFont="1" applyFill="1" applyBorder="1" applyProtection="1">
      <alignment vertical="center"/>
      <protection hidden="1"/>
    </xf>
    <xf numFmtId="0" fontId="0" fillId="7" borderId="45" xfId="0" applyFont="1" applyFill="1" applyBorder="1" applyProtection="1">
      <alignment vertical="center"/>
      <protection hidden="1"/>
    </xf>
    <xf numFmtId="0" fontId="0" fillId="7" borderId="69" xfId="0" applyFont="1" applyFill="1" applyBorder="1" applyProtection="1">
      <alignment vertical="center"/>
      <protection hidden="1"/>
    </xf>
    <xf numFmtId="0" fontId="0" fillId="7" borderId="64" xfId="0" applyFont="1" applyFill="1" applyBorder="1" applyProtection="1">
      <alignment vertical="center"/>
      <protection hidden="1"/>
    </xf>
    <xf numFmtId="0" fontId="9" fillId="0" borderId="29" xfId="0" applyNumberFormat="1" applyFont="1" applyFill="1" applyBorder="1" applyAlignment="1" applyProtection="1">
      <alignment vertical="center"/>
      <protection hidden="1"/>
    </xf>
    <xf numFmtId="0" fontId="9" fillId="0" borderId="44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Protection="1">
      <alignment vertical="center"/>
      <protection hidden="1"/>
    </xf>
    <xf numFmtId="0" fontId="0" fillId="0" borderId="69" xfId="0" applyFont="1" applyFill="1" applyBorder="1" applyProtection="1">
      <alignment vertical="center"/>
      <protection hidden="1"/>
    </xf>
    <xf numFmtId="0" fontId="0" fillId="0" borderId="47" xfId="0" applyFont="1" applyFill="1" applyBorder="1" applyProtection="1">
      <alignment vertical="center"/>
      <protection hidden="1"/>
    </xf>
    <xf numFmtId="0" fontId="0" fillId="0" borderId="3" xfId="0" quotePrefix="1" applyFont="1" applyFill="1" applyBorder="1" applyProtection="1">
      <alignment vertical="center"/>
      <protection hidden="1"/>
    </xf>
    <xf numFmtId="0" fontId="10" fillId="5" borderId="29" xfId="6" applyNumberFormat="1" applyFill="1" applyBorder="1" applyAlignment="1">
      <alignment vertical="center"/>
      <protection hidden="1"/>
    </xf>
    <xf numFmtId="0" fontId="9" fillId="0" borderId="70" xfId="0" applyNumberFormat="1" applyFont="1" applyFill="1" applyBorder="1" applyAlignment="1" applyProtection="1">
      <alignment vertical="center"/>
      <protection hidden="1"/>
    </xf>
    <xf numFmtId="1" fontId="9" fillId="0" borderId="71" xfId="0" applyNumberFormat="1" applyFont="1" applyFill="1" applyBorder="1" applyAlignment="1" applyProtection="1">
      <alignment horizontal="right" vertical="center"/>
      <protection hidden="1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49" fontId="0" fillId="0" borderId="81" xfId="0" applyNumberFormat="1" applyFont="1" applyFill="1" applyBorder="1" applyProtection="1">
      <alignment vertical="center"/>
      <protection hidden="1"/>
    </xf>
    <xf numFmtId="164" fontId="9" fillId="0" borderId="82" xfId="0" applyNumberFormat="1" applyFont="1" applyFill="1" applyBorder="1" applyAlignment="1" applyProtection="1">
      <alignment vertical="center"/>
      <protection locked="0"/>
    </xf>
    <xf numFmtId="0" fontId="9" fillId="0" borderId="75" xfId="0" applyNumberFormat="1" applyFont="1" applyFill="1" applyBorder="1" applyAlignment="1" applyProtection="1">
      <alignment vertical="center"/>
      <protection locked="0"/>
    </xf>
    <xf numFmtId="0" fontId="9" fillId="0" borderId="78" xfId="0" applyNumberFormat="1" applyFont="1" applyFill="1" applyBorder="1" applyAlignment="1" applyProtection="1">
      <alignment vertical="center"/>
      <protection locked="0"/>
    </xf>
    <xf numFmtId="0" fontId="9" fillId="0" borderId="83" xfId="0" applyNumberFormat="1" applyFont="1" applyFill="1" applyBorder="1" applyAlignment="1" applyProtection="1">
      <alignment vertical="center"/>
      <protection locked="0"/>
    </xf>
    <xf numFmtId="14" fontId="9" fillId="0" borderId="81" xfId="0" applyNumberFormat="1" applyFont="1" applyFill="1" applyBorder="1" applyAlignment="1" applyProtection="1">
      <alignment horizontal="right" vertical="center"/>
      <protection hidden="1"/>
    </xf>
    <xf numFmtId="0" fontId="9" fillId="0" borderId="84" xfId="0" applyNumberFormat="1" applyFont="1" applyFill="1" applyBorder="1" applyAlignment="1" applyProtection="1">
      <alignment horizontal="center" vertical="center"/>
      <protection locked="0"/>
    </xf>
    <xf numFmtId="0" fontId="9" fillId="0" borderId="81" xfId="0" applyNumberFormat="1" applyFont="1" applyFill="1" applyBorder="1" applyAlignment="1" applyProtection="1">
      <alignment horizontal="center" vertical="center"/>
      <protection locked="0"/>
    </xf>
    <xf numFmtId="49" fontId="9" fillId="0" borderId="82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70" xfId="0" applyNumberFormat="1" applyFont="1" applyFill="1" applyBorder="1" applyAlignment="1" applyProtection="1">
      <alignment horizontal="left" vertical="center" indent="1"/>
      <protection locked="0"/>
    </xf>
    <xf numFmtId="0" fontId="9" fillId="0" borderId="85" xfId="0" applyFont="1" applyFill="1" applyBorder="1" applyAlignment="1" applyProtection="1">
      <alignment horizontal="center" vertical="center"/>
      <protection hidden="1"/>
    </xf>
    <xf numFmtId="0" fontId="9" fillId="0" borderId="78" xfId="0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Protection="1">
      <alignment vertical="center"/>
      <protection hidden="1"/>
    </xf>
    <xf numFmtId="0" fontId="0" fillId="0" borderId="78" xfId="0" applyFont="1" applyFill="1" applyBorder="1" applyProtection="1">
      <alignment vertical="center"/>
      <protection hidden="1"/>
    </xf>
    <xf numFmtId="0" fontId="0" fillId="0" borderId="76" xfId="0" applyFont="1" applyFill="1" applyBorder="1" applyProtection="1">
      <alignment vertical="center"/>
      <protection hidden="1"/>
    </xf>
    <xf numFmtId="0" fontId="0" fillId="0" borderId="87" xfId="0" applyFont="1" applyFill="1" applyBorder="1" applyProtection="1">
      <alignment vertical="center"/>
      <protection hidden="1"/>
    </xf>
    <xf numFmtId="0" fontId="0" fillId="0" borderId="88" xfId="0" applyFont="1" applyFill="1" applyBorder="1" applyProtection="1">
      <alignment vertical="center"/>
      <protection hidden="1"/>
    </xf>
    <xf numFmtId="0" fontId="0" fillId="0" borderId="89" xfId="0" applyFont="1" applyFill="1" applyBorder="1" applyProtection="1">
      <alignment vertical="center"/>
      <protection hidden="1"/>
    </xf>
    <xf numFmtId="0" fontId="0" fillId="0" borderId="0" xfId="0" applyFont="1" applyAlignment="1">
      <alignment horizontal="left" vertical="center"/>
      <protection hidden="1"/>
    </xf>
    <xf numFmtId="0" fontId="0" fillId="0" borderId="0" xfId="0" applyFont="1" applyBorder="1" applyAlignment="1">
      <alignment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 indent="2"/>
      <protection hidden="1"/>
    </xf>
    <xf numFmtId="0" fontId="2" fillId="0" borderId="0" xfId="0" applyFont="1" applyBorder="1" applyAlignment="1">
      <alignment horizontal="left" vertical="center" indent="2"/>
      <protection hidden="1"/>
    </xf>
    <xf numFmtId="0" fontId="2" fillId="0" borderId="0" xfId="0" applyFont="1" applyBorder="1" applyAlignment="1">
      <alignment horizontal="left" vertical="center" wrapText="1" indent="2"/>
      <protection hidden="1"/>
    </xf>
    <xf numFmtId="0" fontId="0" fillId="0" borderId="0" xfId="0" applyBorder="1" applyAlignment="1">
      <alignment horizontal="left" vertical="center" wrapText="1" indent="2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14" fontId="0" fillId="0" borderId="2" xfId="0" applyNumberForma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 horizontal="left" vertical="center" inden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/>
      <protection hidden="1"/>
    </xf>
    <xf numFmtId="0" fontId="0" fillId="0" borderId="0" xfId="0" applyAlignment="1">
      <protection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hidden="1"/>
    </xf>
    <xf numFmtId="0" fontId="5" fillId="0" borderId="0" xfId="0" applyFont="1" applyAlignment="1">
      <alignment horizontal="center" vertical="center"/>
      <protection hidden="1"/>
    </xf>
    <xf numFmtId="0" fontId="5" fillId="0" borderId="0" xfId="0" applyFont="1" applyAlignment="1">
      <alignment horizontal="center" vertical="center" wrapText="1"/>
      <protection hidden="1"/>
    </xf>
    <xf numFmtId="0" fontId="0" fillId="0" borderId="0" xfId="0" applyAlignment="1">
      <alignment horizontal="center" vertical="center" wrapText="1"/>
      <protection hidden="1"/>
    </xf>
    <xf numFmtId="0" fontId="5" fillId="0" borderId="0" xfId="0" applyFont="1" applyAlignment="1">
      <alignment vertical="center" wrapText="1"/>
      <protection hidden="1"/>
    </xf>
    <xf numFmtId="0" fontId="10" fillId="0" borderId="0" xfId="6" applyAlignment="1" applyProtection="1">
      <alignment vertical="center" wrapText="1"/>
      <protection locked="0" hidden="1"/>
    </xf>
    <xf numFmtId="49" fontId="0" fillId="0" borderId="0" xfId="0" applyNumberFormat="1">
      <alignment vertical="center"/>
      <protection hidden="1"/>
    </xf>
    <xf numFmtId="0" fontId="0" fillId="0" borderId="0" xfId="0" applyNumberFormat="1" applyAlignment="1">
      <alignment vertical="center"/>
      <protection hidden="1"/>
    </xf>
    <xf numFmtId="0" fontId="0" fillId="0" borderId="90" xfId="0" quotePrefix="1" applyBorder="1" applyAlignment="1">
      <protection hidden="1"/>
    </xf>
    <xf numFmtId="0" fontId="0" fillId="0" borderId="90" xfId="0" applyFont="1" applyBorder="1" applyAlignment="1">
      <protection hidden="1"/>
    </xf>
    <xf numFmtId="0" fontId="0" fillId="0" borderId="90" xfId="0" applyBorder="1" applyAlignment="1">
      <protection hidden="1"/>
    </xf>
    <xf numFmtId="0" fontId="10" fillId="0" borderId="0" xfId="6" applyAlignment="1">
      <protection hidden="1"/>
    </xf>
    <xf numFmtId="0" fontId="0" fillId="0" borderId="0" xfId="0" quotePrefix="1" applyAlignment="1">
      <alignment vertical="center"/>
      <protection hidden="1"/>
    </xf>
    <xf numFmtId="0" fontId="17" fillId="0" borderId="0" xfId="0" applyFont="1" applyAlignment="1">
      <alignment vertical="center"/>
      <protection hidden="1"/>
    </xf>
    <xf numFmtId="0" fontId="18" fillId="0" borderId="0" xfId="0" applyFont="1">
      <alignment vertical="center"/>
      <protection hidden="1"/>
    </xf>
    <xf numFmtId="49" fontId="0" fillId="0" borderId="0" xfId="0" applyNumberFormat="1" applyFill="1" applyBorder="1" applyAlignment="1" applyProtection="1"/>
    <xf numFmtId="0" fontId="0" fillId="0" borderId="0" xfId="0" applyBorder="1" applyAlignment="1">
      <protection hidden="1"/>
    </xf>
    <xf numFmtId="0" fontId="19" fillId="0" borderId="0" xfId="0" applyFont="1">
      <alignment vertical="center"/>
      <protection hidden="1"/>
    </xf>
    <xf numFmtId="0" fontId="0" fillId="0" borderId="0" xfId="0" applyNumberFormat="1" applyAlignment="1">
      <protection hidden="1"/>
    </xf>
    <xf numFmtId="0" fontId="0" fillId="0" borderId="0" xfId="0" applyAlignment="1">
      <alignment horizontal="left"/>
      <protection hidden="1"/>
    </xf>
    <xf numFmtId="0" fontId="5" fillId="0" borderId="9" xfId="0" applyFont="1" applyBorder="1" applyAlignment="1">
      <alignment horizontal="center" vertical="center"/>
      <protection hidden="1"/>
    </xf>
    <xf numFmtId="0" fontId="5" fillId="0" borderId="14" xfId="0" applyFont="1" applyBorder="1" applyAlignment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  <protection hidden="1"/>
    </xf>
    <xf numFmtId="0" fontId="2" fillId="3" borderId="12" xfId="4" applyAlignment="1">
      <alignment horizontal="left"/>
      <protection locked="0"/>
    </xf>
    <xf numFmtId="0" fontId="2" fillId="0" borderId="12" xfId="5" applyFont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>
      <alignment horizontal="center" vertical="center"/>
      <protection hidden="1"/>
    </xf>
    <xf numFmtId="0" fontId="5" fillId="0" borderId="19" xfId="0" applyFont="1" applyBorder="1" applyAlignment="1">
      <alignment horizontal="center" vertical="center"/>
      <protection hidden="1"/>
    </xf>
    <xf numFmtId="0" fontId="5" fillId="0" borderId="18" xfId="0" applyFont="1" applyBorder="1" applyAlignment="1">
      <alignment horizontal="center" vertical="center"/>
      <protection hidden="1"/>
    </xf>
    <xf numFmtId="0" fontId="0" fillId="0" borderId="6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67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9" xfId="0" applyFont="1" applyFill="1" applyBorder="1" applyAlignment="1">
      <alignment horizontal="center" vertical="center" wrapText="1"/>
      <protection hidden="1"/>
    </xf>
    <xf numFmtId="0" fontId="5" fillId="4" borderId="14" xfId="0" applyFont="1" applyFill="1" applyBorder="1" applyAlignment="1">
      <alignment horizontal="center" vertical="center" wrapText="1"/>
      <protection hidden="1"/>
    </xf>
    <xf numFmtId="0" fontId="5" fillId="4" borderId="10" xfId="0" applyFont="1" applyFill="1" applyBorder="1" applyAlignment="1">
      <alignment horizontal="center" vertical="center" wrapText="1"/>
      <protection hidden="1"/>
    </xf>
    <xf numFmtId="0" fontId="0" fillId="5" borderId="31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3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2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65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66" xfId="0" applyNumberFormat="1" applyFont="1" applyFill="1" applyBorder="1" applyAlignment="1" applyProtection="1">
      <alignment horizontal="left" vertical="center" shrinkToFit="1"/>
      <protection locked="0"/>
    </xf>
    <xf numFmtId="0" fontId="0" fillId="5" borderId="67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5" xfId="3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3" borderId="12" xfId="4" applyFont="1" applyAlignment="1">
      <alignment horizontal="left" vertical="center"/>
      <protection locked="0"/>
    </xf>
    <xf numFmtId="0" fontId="2" fillId="3" borderId="12" xfId="4" applyAlignment="1">
      <alignment horizontal="left" vertical="center"/>
      <protection locked="0"/>
    </xf>
    <xf numFmtId="0" fontId="0" fillId="0" borderId="7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7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74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2" xfId="4" applyFont="1">
      <alignment horizontal="left" vertical="center"/>
      <protection locked="0"/>
    </xf>
    <xf numFmtId="0" fontId="2" fillId="3" borderId="12" xfId="4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</cellXfs>
  <cellStyles count="7">
    <cellStyle name="Hyperlink" xfId="6" builtinId="8"/>
    <cellStyle name="Input" xfId="1" builtinId="20"/>
    <cellStyle name="Normal" xfId="0" builtinId="0"/>
    <cellStyle name="UnosBroj" xfId="3" xr:uid="{00000000-0005-0000-0000-000003000000}"/>
    <cellStyle name="UnosBrojZakljucan" xfId="2" xr:uid="{00000000-0005-0000-0000-000004000000}"/>
    <cellStyle name="UnosTekst" xfId="4" xr:uid="{00000000-0005-0000-0000-000005000000}"/>
    <cellStyle name="UnosTekstZakljucano" xfId="5" xr:uid="{00000000-0005-0000-0000-000006000000}"/>
  </cellStyles>
  <dxfs count="32"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protection locked="0" hidden="1"/>
    </dxf>
    <dxf>
      <alignment horizontal="general" vertical="center" textRotation="0" wrapText="1" indent="0" justifyLastLine="0" shrinkToFit="0" readingOrder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alignment horizontal="center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numFmt numFmtId="30" formatCode="@"/>
    </dxf>
    <dxf>
      <font>
        <b/>
      </font>
      <alignment horizontal="center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/>
        <i val="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Banke" displayName="tblBanke" ref="J2:N29" totalsRowShown="0" headerRowDxfId="28">
  <sortState xmlns:xlrd2="http://schemas.microsoft.com/office/spreadsheetml/2017/richdata2" ref="J3:N40">
    <sortCondition ref="J1:J39"/>
  </sortState>
  <tableColumns count="5">
    <tableColumn id="6" xr3:uid="{00000000-0010-0000-0000-000006000000}" name="Sufiks"/>
    <tableColumn id="2" xr3:uid="{00000000-0010-0000-0000-000002000000}" name="Naziv banke"/>
    <tableColumn id="4" xr3:uid="{00000000-0010-0000-0000-000004000000}" name="Grad" dataDxfId="27"/>
    <tableColumn id="3" xr3:uid="{00000000-0010-0000-0000-000003000000}" name="Adresa"/>
    <tableColumn id="7" xr3:uid="{00000000-0010-0000-0000-000007000000}" name="Telef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Kolone" displayName="tblKolone" ref="AE2:AF12" totalsRowShown="0" headerRowDxfId="26" dataDxfId="25">
  <tableColumns count="2">
    <tableColumn id="1" xr3:uid="{00000000-0010-0000-0100-000001000000}" name="KolonaId" dataDxfId="24"/>
    <tableColumn id="2" xr3:uid="{00000000-0010-0000-0100-000002000000}" name="Opis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Posrednici" displayName="tblPosrednici" ref="D2:H9" totalsRowShown="0" headerRowDxfId="22">
  <sortState xmlns:xlrd2="http://schemas.microsoft.com/office/spreadsheetml/2017/richdata2" ref="D3:H14">
    <sortCondition ref="D2"/>
  </sortState>
  <tableColumns count="5">
    <tableColumn id="2" xr3:uid="{00000000-0010-0000-0200-000002000000}" name="JIB" dataDxfId="21"/>
    <tableColumn id="1" xr3:uid="{00000000-0010-0000-0200-000001000000}" name="Berzanski posrednik"/>
    <tableColumn id="3" xr3:uid="{00000000-0010-0000-0200-000003000000}" name="Grad"/>
    <tableColumn id="4" xr3:uid="{00000000-0010-0000-0200-000004000000}" name="Adresa"/>
    <tableColumn id="5" xr3:uid="{00000000-0010-0000-0200-000005000000}" name="Telef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TrezorOpstine" displayName="tblTrezorOpstine" ref="P2:S67" totalsRowShown="0" headerRowDxfId="20" dataDxfId="19">
  <tableColumns count="4">
    <tableColumn id="2" xr3:uid="{00000000-0010-0000-0300-000002000000}" name="JIB" dataDxfId="18"/>
    <tableColumn id="1" xr3:uid="{00000000-0010-0000-0300-000001000000}" name="Naziv" dataDxfId="17"/>
    <tableColumn id="3" xr3:uid="{00000000-0010-0000-0300-000003000000}" name="Šifra opštine" dataDxfId="16"/>
    <tableColumn id="4" xr3:uid="{00000000-0010-0000-0300-000004000000}" name="Tip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VrstaPrihoda" displayName="tblVrstaPrihoda" ref="U2:W153" totalsRowShown="0" headerRowDxfId="14" dataDxfId="13">
  <sortState xmlns:xlrd2="http://schemas.microsoft.com/office/spreadsheetml/2017/richdata2" ref="U3:W160">
    <sortCondition descending="1" ref="V3:V160"/>
    <sortCondition ref="U3:U160"/>
  </sortState>
  <tableColumns count="3">
    <tableColumn id="1" xr3:uid="{00000000-0010-0000-0400-000001000000}" name="Vrsta prihoda" dataDxfId="12"/>
    <tableColumn id="3" xr3:uid="{00000000-0010-0000-0400-000003000000}" name="Tip prihoda" dataDxfId="11"/>
    <tableColumn id="2" xr3:uid="{00000000-0010-0000-0400-000002000000}" name="Opis prihoda" data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Tables" displayName="tblTables" ref="B2:B7" totalsRowShown="0" headerRowDxfId="9" dataDxfId="8">
  <tableColumns count="1">
    <tableColumn id="1" xr3:uid="{00000000-0010-0000-0500-000001000000}" name="Tabele" dataDxfId="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PrihodKorisnik" displayName="tPrihodKorisnik" ref="Y2:AC1224" totalsRowShown="0" headerRowDxfId="6" dataDxfId="5">
  <sortState xmlns:xlrd2="http://schemas.microsoft.com/office/spreadsheetml/2017/richdata2" ref="Y3:AC1230">
    <sortCondition ref="Y2:Y1230"/>
  </sortState>
  <tableColumns count="5">
    <tableColumn id="1" xr3:uid="{00000000-0010-0000-0600-000001000000}" name="Vrsta prihoda" dataDxfId="4"/>
    <tableColumn id="3" xr3:uid="{00000000-0010-0000-0600-000003000000}" name="Opis prihoda" dataDxfId="3"/>
    <tableColumn id="2" xr3:uid="{00000000-0010-0000-0600-000002000000}" name="Šifra budžetskog korisnika" dataDxfId="2"/>
    <tableColumn id="4" xr3:uid="{00000000-0010-0000-0600-000004000000}" name="Naziv korisnika" dataDxfId="1"/>
    <tableColumn id="5" xr3:uid="{00000000-0010-0000-0600-000005000000}" name="Kontrola napomene" dataDxfId="0">
      <calculatedColumnFormula>CONCATENATE(tPrihodKorisnik[[#This Row],[Vrsta prihoda]],tPrihodKorisnik[[#This Row],[Šifra budžetskog korisnika]])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BM94"/>
  <sheetViews>
    <sheetView showGridLines="0" showRowColHeaders="0" tabSelected="1" zoomScale="70" zoomScaleNormal="70" zoomScaleSheetLayoutView="70" workbookViewId="0">
      <pane xSplit="3" ySplit="20" topLeftCell="D21" activePane="bottomRight" state="frozen"/>
      <selection pane="topRight" activeCell="D1" sqref="D1"/>
      <selection pane="bottomLeft" activeCell="A21" sqref="A21"/>
      <selection pane="bottomRight" activeCell="G9" sqref="G9"/>
    </sheetView>
  </sheetViews>
  <sheetFormatPr defaultColWidth="0" defaultRowHeight="15" x14ac:dyDescent="0.2"/>
  <cols>
    <col min="1" max="1" width="3.109375" style="1" customWidth="1"/>
    <col min="2" max="2" width="24.21875" style="1" customWidth="1"/>
    <col min="3" max="3" width="5" style="1" customWidth="1"/>
    <col min="4" max="4" width="6.5546875" style="1" customWidth="1"/>
    <col min="5" max="5" width="20.33203125" style="1" customWidth="1"/>
    <col min="6" max="27" width="3" style="1" customWidth="1"/>
    <col min="28" max="28" width="14.109375" style="1" hidden="1" customWidth="1"/>
    <col min="29" max="29" width="15.5546875" style="1" customWidth="1"/>
    <col min="30" max="31" width="4.77734375" style="1" customWidth="1"/>
    <col min="32" max="32" width="5.5546875" style="1" customWidth="1"/>
    <col min="33" max="33" width="11.5546875" style="2" hidden="1" customWidth="1"/>
    <col min="34" max="35" width="7.33203125" style="1" customWidth="1"/>
    <col min="36" max="36" width="30.77734375" style="1" customWidth="1"/>
    <col min="37" max="37" width="72.21875" style="1" customWidth="1"/>
    <col min="38" max="39" width="18.5546875" style="1" hidden="1" customWidth="1"/>
    <col min="40" max="40" width="21.109375" style="1" hidden="1" customWidth="1"/>
    <col min="41" max="41" width="19.21875" style="1" hidden="1" customWidth="1"/>
    <col min="42" max="42" width="14.6640625" style="1" hidden="1" customWidth="1"/>
    <col min="43" max="61" width="11.6640625" style="1" hidden="1" customWidth="1"/>
    <col min="62" max="62" width="16.109375" style="1" hidden="1" customWidth="1"/>
    <col min="63" max="63" width="26.109375" style="1" hidden="1" customWidth="1"/>
    <col min="64" max="64" width="56.6640625" style="1" hidden="1" customWidth="1"/>
    <col min="65" max="65" width="47.109375" style="1" hidden="1" customWidth="1"/>
    <col min="66" max="16384" width="8.88671875" style="1" hidden="1"/>
  </cols>
  <sheetData>
    <row r="1" spans="2:61" x14ac:dyDescent="0.2">
      <c r="D1" s="1" t="str">
        <f>CONCATENATE( "Datum: " &amp; TEXT(Import_VersionDate, "dd.mm.yyyy"), "; Format: " &amp; _FileFormat)</f>
        <v>Datum: 16.08.2022; Format: xlsx</v>
      </c>
      <c r="AL1" s="1" t="s">
        <v>0</v>
      </c>
      <c r="AM1" s="1" t="s">
        <v>1</v>
      </c>
      <c r="AN1" s="1" t="s">
        <v>2</v>
      </c>
    </row>
    <row r="2" spans="2:61" ht="24.75" customHeight="1" x14ac:dyDescent="0.2">
      <c r="D2" s="3" t="s">
        <v>3</v>
      </c>
      <c r="AK2" s="4"/>
      <c r="AN2" s="5" t="b">
        <f>AND( LEN( CONCATENATE( _UID, $AN$11, $AO$14, _Place, $G$77, $J$77, $M$77, $R$77, $U$77,  _AuthorizedPersonForRepresentation)) = 0, COUNTIF($AN$21:$AN$70, FALSE) = 0)</f>
        <v>1</v>
      </c>
      <c r="AV2" s="1" t="s">
        <v>4</v>
      </c>
    </row>
    <row r="3" spans="2:61" x14ac:dyDescent="0.2">
      <c r="E3" s="6" t="str">
        <f ca="1">HLOOKUP( FALSE, $AQ$7:$AV$10, 3, 0)</f>
        <v>Popunite ispravno podatke u zaglavlju obrasca!</v>
      </c>
      <c r="AG3" s="2" t="str">
        <f>MID(AG2,3,1)</f>
        <v/>
      </c>
      <c r="AN3"/>
      <c r="AV3" s="1" t="s">
        <v>5</v>
      </c>
    </row>
    <row r="4" spans="2:61" ht="4.5" customHeight="1" x14ac:dyDescent="0.2">
      <c r="E4"/>
      <c r="AK4" s="7"/>
    </row>
    <row r="5" spans="2:61" ht="27.75" customHeight="1" x14ac:dyDescent="0.25">
      <c r="B5" s="8" t="s">
        <v>6</v>
      </c>
      <c r="D5" s="9" t="s">
        <v>7</v>
      </c>
      <c r="E5" s="10"/>
      <c r="G5" s="11"/>
      <c r="H5" s="11"/>
      <c r="I5" s="11"/>
      <c r="J5" s="11"/>
      <c r="K5" s="11"/>
      <c r="L5" s="11"/>
      <c r="M5" s="12" t="s">
        <v>8</v>
      </c>
      <c r="N5" s="11"/>
      <c r="O5" s="11"/>
      <c r="P5" s="11"/>
      <c r="Q5" s="12" t="s">
        <v>8</v>
      </c>
      <c r="R5" s="11"/>
      <c r="S5" s="12"/>
      <c r="T5" s="13"/>
      <c r="U5" s="14"/>
      <c r="V5" s="14"/>
      <c r="W5" s="14"/>
      <c r="X5" s="14"/>
      <c r="Y5" s="14"/>
      <c r="Z5" s="14"/>
      <c r="AA5" s="14"/>
      <c r="AB5" s="14"/>
      <c r="AC5" s="14"/>
      <c r="AD5" s="15"/>
      <c r="AF5"/>
      <c r="AG5"/>
      <c r="AL5" s="1" t="s">
        <v>9</v>
      </c>
      <c r="AM5" s="1" t="s">
        <v>10</v>
      </c>
      <c r="AN5" s="1" t="s">
        <v>11</v>
      </c>
      <c r="AO5" s="16">
        <v>43927</v>
      </c>
      <c r="AQ5"/>
      <c r="AW5" s="17" t="s">
        <v>12</v>
      </c>
      <c r="AX5" s="17"/>
      <c r="AY5" s="17"/>
      <c r="BI5" s="1">
        <v>1000000</v>
      </c>
    </row>
    <row r="6" spans="2:61" ht="1.5" customHeight="1" x14ac:dyDescent="0.25">
      <c r="D6" s="18"/>
      <c r="E6" s="10"/>
      <c r="G6" s="19"/>
      <c r="H6" s="19"/>
      <c r="I6" s="19"/>
      <c r="J6" s="19"/>
      <c r="K6" s="19"/>
      <c r="L6" s="19"/>
      <c r="M6" s="19"/>
      <c r="N6" s="19"/>
      <c r="O6" s="19"/>
      <c r="P6" s="19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"/>
      <c r="AG6" s="1"/>
      <c r="AK6" s="7"/>
    </row>
    <row r="7" spans="2:61" ht="16.5" customHeight="1" x14ac:dyDescent="0.2">
      <c r="D7" s="9" t="s">
        <v>13</v>
      </c>
      <c r="E7" s="10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D7"/>
      <c r="AE7"/>
      <c r="AF7"/>
      <c r="AJ7"/>
      <c r="AK7" s="7"/>
      <c r="AL7" s="21">
        <f>COUNTIF( AL9:AL84, FALSE)</f>
        <v>8</v>
      </c>
      <c r="AM7" s="21">
        <f>COUNTIF( AM9:AM84, FALSE)</f>
        <v>8</v>
      </c>
      <c r="AN7" s="5" t="b">
        <f>SUM(AL7:AM7) = 0</f>
        <v>0</v>
      </c>
      <c r="AQ7" s="22" t="b">
        <f ca="1">AND( OR( LEN( _FileFormatFormula) = 3, LEN( _FileFormatFormula) = 4), _FileFormatFormula = _FileFormat)</f>
        <v>1</v>
      </c>
      <c r="AR7" s="5" t="b">
        <f>COUNTIF( AL9:AM16, FALSE) = 0</f>
        <v>0</v>
      </c>
      <c r="AS7" s="5" t="b">
        <f>COUNTIF( AL21:AM70, FALSE) = 0</f>
        <v>1</v>
      </c>
      <c r="AT7" s="5" t="b">
        <f>COUNTIF( AL74:AM84, FALSE) = 0</f>
        <v>0</v>
      </c>
      <c r="AU7" s="5" t="b">
        <f>_Valid</f>
        <v>0</v>
      </c>
      <c r="AV7" s="5" t="b">
        <v>0</v>
      </c>
      <c r="BI7" s="1">
        <v>9999999</v>
      </c>
    </row>
    <row r="8" spans="2:61" ht="1.5" customHeight="1" x14ac:dyDescent="0.2">
      <c r="D8" s="10"/>
      <c r="E8" s="1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23"/>
      <c r="AD8"/>
      <c r="AE8"/>
      <c r="AF8"/>
      <c r="AG8" s="1"/>
      <c r="AK8" s="7"/>
      <c r="AQ8" s="24"/>
      <c r="AR8" s="5"/>
      <c r="AS8" s="5"/>
      <c r="AT8" s="5"/>
      <c r="AU8" s="5"/>
      <c r="AV8" s="25"/>
      <c r="BF8" s="26"/>
    </row>
    <row r="9" spans="2:61" ht="27" customHeight="1" x14ac:dyDescent="0.2">
      <c r="B9" s="1" t="str">
        <f>IF( NOT( $AL9), AL$1, IF( NOT( $AM9), AM$1, AN$1))</f>
        <v>Nepotpun unos.</v>
      </c>
      <c r="D9" s="10"/>
      <c r="E9" s="27" t="s">
        <v>14</v>
      </c>
      <c r="G9" s="28"/>
      <c r="H9" s="29"/>
      <c r="I9" s="30"/>
      <c r="J9" s="28"/>
      <c r="K9" s="29"/>
      <c r="L9" s="30"/>
      <c r="M9" s="28"/>
      <c r="N9" s="29"/>
      <c r="O9" s="31"/>
      <c r="P9" s="30"/>
      <c r="Q9" s="28"/>
      <c r="R9" s="29"/>
      <c r="S9" s="30"/>
      <c r="T9" s="13"/>
      <c r="U9" s="13"/>
      <c r="V9" s="13"/>
      <c r="W9" s="13"/>
      <c r="X9" s="13"/>
      <c r="Y9" s="13"/>
      <c r="Z9" s="13"/>
      <c r="AA9" s="13"/>
      <c r="AB9" s="13"/>
      <c r="AC9" s="23"/>
      <c r="AD9"/>
      <c r="AE9"/>
      <c r="AF9"/>
      <c r="AG9" s="19"/>
      <c r="AK9" s="7"/>
      <c r="AL9" s="5" t="b">
        <f>LEN( $AN$9) = 13</f>
        <v>0</v>
      </c>
      <c r="AM9" s="5" t="b">
        <f>AP9</f>
        <v>0</v>
      </c>
      <c r="AN9" s="5" t="str">
        <f>CONCATENATE( G9, H9, I9, J9, K9, L9, M9, N9, O9, P9, Q9, R9, S9)</f>
        <v/>
      </c>
      <c r="AP9" s="32" t="b">
        <f>IF( AL9, VALUE( RIGHT( _UID, 1)) = IF( 11 - MOD( SUMPRODUCT( {7;6;5;4;3;2;7;6;5;4;3;2}, VALUE( MID( _UID, {1;2;3;4;5;6;7;8;9;10;11;12}, 1))), 11) &gt;= 10, 0, 11 - MOD( SUMPRODUCT( {7;6;5;4;3;2;7;6;5;4;3;2}, VALUE( MID( _UID, {1;2;3;4;5;6;7;8;9;10;11;12}, 1))), 11)), FALSE)</f>
        <v>0</v>
      </c>
      <c r="AQ9" s="33" t="s">
        <v>15</v>
      </c>
      <c r="AR9" s="34" t="s">
        <v>16</v>
      </c>
      <c r="AS9" s="35" t="s">
        <v>17</v>
      </c>
      <c r="AT9" s="35" t="s">
        <v>18</v>
      </c>
      <c r="AU9" s="35" t="s">
        <v>19</v>
      </c>
      <c r="AV9" s="25" t="s">
        <v>20</v>
      </c>
      <c r="BF9" s="26"/>
    </row>
    <row r="10" spans="2:61" ht="1.5" customHeight="1" x14ac:dyDescent="0.2">
      <c r="D10" s="10"/>
      <c r="E10" s="3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3"/>
      <c r="AD10"/>
      <c r="AE10"/>
      <c r="AF10"/>
      <c r="AG10" s="19"/>
      <c r="AH10" s="37"/>
      <c r="AI10" s="37"/>
      <c r="AK10" s="7"/>
      <c r="AQ10" s="38"/>
    </row>
    <row r="11" spans="2:61" ht="30" customHeight="1" x14ac:dyDescent="0.2">
      <c r="B11" s="1" t="str">
        <f>IF( NOT( $AL11), AL$1, IF( NOT( $AM11), AM$1, AN$1))</f>
        <v>Nepotpun unos.</v>
      </c>
      <c r="D11" s="10"/>
      <c r="E11" s="39" t="s">
        <v>21</v>
      </c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/>
      <c r="AD11"/>
      <c r="AE11"/>
      <c r="AF11"/>
      <c r="AG11" s="40"/>
      <c r="AH11" s="37"/>
      <c r="AI11" s="37"/>
      <c r="AK11" s="7"/>
      <c r="AL11" s="5" t="b">
        <f>LEN( AN11) &gt; 0</f>
        <v>0</v>
      </c>
      <c r="AM11" s="5" t="b">
        <f>AM9</f>
        <v>0</v>
      </c>
      <c r="AN11" s="41" t="str">
        <f>CONCATENATE( G11)</f>
        <v/>
      </c>
      <c r="AQ11" s="38"/>
    </row>
    <row r="12" spans="2:61" ht="1.5" customHeight="1" x14ac:dyDescent="0.2">
      <c r="B12" s="1">
        <f>AD16</f>
        <v>0</v>
      </c>
      <c r="D12" s="10"/>
      <c r="E12" s="36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23"/>
      <c r="AD12"/>
      <c r="AE12"/>
      <c r="AF12"/>
      <c r="AG12" s="42"/>
      <c r="AH12" s="37"/>
      <c r="AI12" s="37"/>
      <c r="AK12" s="7"/>
      <c r="AL12" s="1">
        <f>AO11</f>
        <v>0</v>
      </c>
      <c r="AM12" s="1">
        <f>AP11</f>
        <v>0</v>
      </c>
      <c r="AQ12" s="38"/>
    </row>
    <row r="13" spans="2:61" hidden="1" x14ac:dyDescent="0.2">
      <c r="D13" s="10"/>
      <c r="E13" s="3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43"/>
      <c r="AD13"/>
      <c r="AE13"/>
      <c r="AF13"/>
      <c r="AG13" s="44"/>
      <c r="AH13" s="37"/>
      <c r="AI13" s="37"/>
      <c r="AJ13" s="45"/>
      <c r="AK13" s="7"/>
      <c r="AQ13" s="38"/>
    </row>
    <row r="14" spans="2:61" ht="27" customHeight="1" x14ac:dyDescent="0.2">
      <c r="B14" s="1" t="str">
        <f>IF( NOT( $AL14), AL$1, IF( NOT( $AM14), AM$1, AN$1))</f>
        <v>Nepotpun unos.</v>
      </c>
      <c r="D14" s="10"/>
      <c r="E14" s="27" t="s">
        <v>22</v>
      </c>
      <c r="G14" s="28"/>
      <c r="H14" s="28"/>
      <c r="I14" s="28"/>
      <c r="J14" s="46" t="s">
        <v>8</v>
      </c>
      <c r="K14" s="28"/>
      <c r="L14" s="28"/>
      <c r="M14" s="28"/>
      <c r="N14" s="46" t="s">
        <v>8</v>
      </c>
      <c r="O14" s="28"/>
      <c r="P14" s="28"/>
      <c r="Q14" s="28"/>
      <c r="R14" s="28"/>
      <c r="S14" s="28"/>
      <c r="T14" s="28"/>
      <c r="U14" s="28"/>
      <c r="V14" s="28"/>
      <c r="W14" s="46" t="s">
        <v>8</v>
      </c>
      <c r="X14" s="28"/>
      <c r="Y14" s="28"/>
      <c r="Z14"/>
      <c r="AA14"/>
      <c r="AB14" s="47"/>
      <c r="AC14"/>
      <c r="AD14"/>
      <c r="AE14"/>
      <c r="AF14"/>
      <c r="AG14" s="48"/>
      <c r="AH14" s="37"/>
      <c r="AI14" s="37"/>
      <c r="AK14" s="7"/>
      <c r="AL14" s="5" t="b">
        <f>LEN( AN14) = 19</f>
        <v>0</v>
      </c>
      <c r="AM14" s="5" t="b">
        <f>AP14</f>
        <v>0</v>
      </c>
      <c r="AN14" s="5" t="str">
        <f>IF( LEN( AO14) &gt; 0, CONCATENATE( G14, H14, I14, J14, K14, L14, M14, N14, O14, P14, Q14, R14, S14, T14, U14, V14, W14, X14, Y14), "")</f>
        <v/>
      </c>
      <c r="AO14" s="5" t="str">
        <f>CONCATENATE( G14, H14, I14, K14, L14, M14, O14, P14, Q14, R14, S14, T14, U14, V14, X14, Y14)</f>
        <v/>
      </c>
      <c r="AP14" s="49" t="b">
        <f>IF( AL14, VALUE( RIGHT( AO14, 2))  = 98 - MOD( CONCATENATE( MOD( LEFT( AO14, 9), 97), MID( AO14, 10, 5), "00"), 97), FALSE)</f>
        <v>0</v>
      </c>
      <c r="AQ14" s="50" t="s">
        <v>23</v>
      </c>
      <c r="AU14" s="51">
        <v>12.57</v>
      </c>
    </row>
    <row r="15" spans="2:61" ht="1.5" customHeight="1" x14ac:dyDescent="0.2">
      <c r="D15" s="10"/>
      <c r="E15" s="3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52"/>
      <c r="AG15" s="44"/>
      <c r="AJ15"/>
      <c r="AK15" s="7"/>
      <c r="AQ15" s="50"/>
    </row>
    <row r="16" spans="2:61" ht="27" customHeight="1" x14ac:dyDescent="0.2">
      <c r="B16" s="1" t="str">
        <f>IF( NOT( $AL16), AL$1, IF( NOT( $AM16), AM$1, AN$1))</f>
        <v>Nepotpun unos.</v>
      </c>
      <c r="D16" s="10"/>
      <c r="E16" s="27" t="s">
        <v>24</v>
      </c>
      <c r="G16" s="245" t="str">
        <f>IF( ISERROR( VLOOKUP( VALUE( LEFT( $AO$14, 3)), tblBanke[], 2, 0)), "",  VLOOKUP( VALUE( LEFT( $AO$14, 3)), tblBanke[], 2, 0))</f>
        <v/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/>
      <c r="AD16" s="53"/>
      <c r="AK16" s="7"/>
      <c r="AL16" s="54" t="b">
        <f>LEN( G16) &gt; 0</f>
        <v>0</v>
      </c>
      <c r="AM16" s="54" t="b">
        <f>NOT( ISERROR( VLOOKUP( VALUE( LEFT( AO14, 3)), tblBanke[], 2, 0)))</f>
        <v>0</v>
      </c>
      <c r="AN16" s="55" t="str">
        <f>CONCATENATE( G16)</f>
        <v/>
      </c>
      <c r="AQ16" s="56" t="str">
        <f ca="1">IF( ISERROR( MID( CELL( "Filename", A1), FIND( ".", CELL( "Filename", A1), FIND( "\[", CELL( "Filename", A1))) + 1, FIND( "]", CELL( "Filename", A1), 1) - FIND( ".", CELL( "Filename", A1), FIND( "\[", CELL( "Filename", A1))) - 1)), "greška",  MID( CELL( "Filename", A1), FIND( ".", CELL( "Filename", A1), FIND( "\[", CELL( "Filename", A1))) + 1, FIND( "]", CELL( "Filename", A1), 1) - FIND( ".", CELL( "Filename", A1), FIND( "\[", CELL( "Filename", A1))) - 1))</f>
        <v>xlsx</v>
      </c>
      <c r="AR16" s="57" t="s">
        <v>25</v>
      </c>
      <c r="BF16" s="58"/>
      <c r="BI16" s="59"/>
    </row>
    <row r="17" spans="1:65" ht="7.5" customHeight="1" thickBot="1" x14ac:dyDescent="0.25">
      <c r="AC17"/>
      <c r="AG17" s="1"/>
      <c r="AH17"/>
      <c r="AI17"/>
    </row>
    <row r="18" spans="1:65" ht="18" customHeight="1" x14ac:dyDescent="0.2">
      <c r="AC18" s="2"/>
      <c r="AD18" s="246" t="s">
        <v>26</v>
      </c>
      <c r="AE18" s="247"/>
      <c r="AF18" s="248"/>
      <c r="AG18" s="60"/>
      <c r="AH18" s="246" t="s">
        <v>27</v>
      </c>
      <c r="AI18" s="248"/>
      <c r="AK18" s="61"/>
      <c r="AL18" s="62"/>
      <c r="AM18" s="63"/>
      <c r="AN18" s="64" t="s">
        <v>28</v>
      </c>
      <c r="AO18" s="65" t="s">
        <v>29</v>
      </c>
      <c r="AP18" s="65" t="s">
        <v>30</v>
      </c>
      <c r="AQ18" s="249" t="s">
        <v>31</v>
      </c>
      <c r="AR18" s="251"/>
      <c r="AS18" s="249" t="s">
        <v>32</v>
      </c>
      <c r="AT18" s="250"/>
      <c r="AU18" s="251"/>
      <c r="AV18" s="249" t="s">
        <v>26</v>
      </c>
      <c r="AW18" s="250"/>
      <c r="AX18" s="250"/>
      <c r="AY18" s="249" t="s">
        <v>33</v>
      </c>
      <c r="AZ18" s="251"/>
      <c r="BA18" s="249" t="s">
        <v>34</v>
      </c>
      <c r="BB18" s="250"/>
      <c r="BC18" s="250"/>
      <c r="BD18" s="251"/>
      <c r="BE18" s="249" t="s">
        <v>35</v>
      </c>
      <c r="BF18" s="250"/>
      <c r="BG18" s="251"/>
      <c r="BH18" s="249" t="s">
        <v>36</v>
      </c>
      <c r="BI18" s="251"/>
      <c r="BJ18" s="66" t="s">
        <v>37</v>
      </c>
      <c r="BK18"/>
      <c r="BL18" t="s">
        <v>38</v>
      </c>
    </row>
    <row r="19" spans="1:65" ht="15.75" thickBot="1" x14ac:dyDescent="0.25">
      <c r="B19" s="67">
        <v>0</v>
      </c>
      <c r="C19" s="67">
        <v>1</v>
      </c>
      <c r="D19" s="241">
        <v>2</v>
      </c>
      <c r="E19" s="242"/>
      <c r="F19" s="242"/>
      <c r="G19" s="242"/>
      <c r="H19" s="242"/>
      <c r="I19" s="242"/>
      <c r="J19" s="242"/>
      <c r="K19" s="242"/>
      <c r="L19" s="242"/>
      <c r="M19" s="242"/>
      <c r="N19" s="243"/>
      <c r="O19" s="241">
        <v>3</v>
      </c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3"/>
      <c r="AB19" s="67"/>
      <c r="AC19" s="67">
        <v>4</v>
      </c>
      <c r="AD19" s="241">
        <v>5</v>
      </c>
      <c r="AE19" s="242"/>
      <c r="AF19" s="243"/>
      <c r="AG19" s="67"/>
      <c r="AH19" s="67">
        <v>6</v>
      </c>
      <c r="AI19" s="67">
        <v>7</v>
      </c>
      <c r="AJ19" s="67">
        <v>8</v>
      </c>
      <c r="AK19" s="67">
        <v>9</v>
      </c>
      <c r="AL19" s="25"/>
      <c r="AM19" s="68"/>
      <c r="AN19" s="69" t="s">
        <v>39</v>
      </c>
      <c r="AO19" s="70">
        <v>1</v>
      </c>
      <c r="AP19" s="71">
        <v>2</v>
      </c>
      <c r="AQ19" s="71">
        <v>3</v>
      </c>
      <c r="AR19" s="71">
        <v>3</v>
      </c>
      <c r="AS19" s="71">
        <v>4</v>
      </c>
      <c r="AT19" s="71">
        <v>4</v>
      </c>
      <c r="AU19" s="71">
        <v>4</v>
      </c>
      <c r="AV19" s="71">
        <v>5</v>
      </c>
      <c r="AW19" s="71">
        <v>5</v>
      </c>
      <c r="AX19" s="71">
        <v>5</v>
      </c>
      <c r="AY19" s="71">
        <v>6</v>
      </c>
      <c r="AZ19" s="71">
        <v>6</v>
      </c>
      <c r="BA19" s="71">
        <v>7</v>
      </c>
      <c r="BB19" s="71">
        <v>7</v>
      </c>
      <c r="BC19" s="71">
        <v>7</v>
      </c>
      <c r="BD19" s="71">
        <v>7</v>
      </c>
      <c r="BE19" s="71">
        <v>8</v>
      </c>
      <c r="BF19" s="71">
        <v>8</v>
      </c>
      <c r="BG19" s="71">
        <v>8</v>
      </c>
      <c r="BH19" s="71">
        <v>9</v>
      </c>
      <c r="BI19" s="71">
        <v>9</v>
      </c>
      <c r="BJ19" s="72" t="s">
        <v>40</v>
      </c>
      <c r="BK19" s="26"/>
      <c r="BM19" s="37" t="s">
        <v>8</v>
      </c>
    </row>
    <row r="20" spans="1:65" ht="72" thickBot="1" x14ac:dyDescent="0.25">
      <c r="B20" s="73" t="s">
        <v>29</v>
      </c>
      <c r="C20" s="74" t="s">
        <v>41</v>
      </c>
      <c r="D20" s="255" t="s">
        <v>30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5" t="s">
        <v>42</v>
      </c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7"/>
      <c r="AB20" s="75" t="s">
        <v>43</v>
      </c>
      <c r="AC20" s="76" t="s">
        <v>32</v>
      </c>
      <c r="AD20" s="77" t="s">
        <v>44</v>
      </c>
      <c r="AE20" s="77" t="s">
        <v>45</v>
      </c>
      <c r="AF20" s="77" t="s">
        <v>46</v>
      </c>
      <c r="AG20" s="75" t="s">
        <v>26</v>
      </c>
      <c r="AH20" s="76" t="s">
        <v>33</v>
      </c>
      <c r="AI20" s="76" t="s">
        <v>34</v>
      </c>
      <c r="AJ20" s="76" t="s">
        <v>35</v>
      </c>
      <c r="AK20" s="78" t="s">
        <v>36</v>
      </c>
      <c r="AL20" s="79" t="s">
        <v>47</v>
      </c>
      <c r="AM20" s="80" t="s">
        <v>48</v>
      </c>
      <c r="AN20" s="81" t="s">
        <v>49</v>
      </c>
      <c r="AO20" s="82" t="s">
        <v>50</v>
      </c>
      <c r="AP20" s="82" t="s">
        <v>51</v>
      </c>
      <c r="AQ20" s="82" t="s">
        <v>51</v>
      </c>
      <c r="AR20" s="83" t="s">
        <v>52</v>
      </c>
      <c r="AS20" s="82" t="s">
        <v>51</v>
      </c>
      <c r="AT20" s="83" t="s">
        <v>53</v>
      </c>
      <c r="AU20" s="83" t="s">
        <v>54</v>
      </c>
      <c r="AV20" s="82" t="s">
        <v>51</v>
      </c>
      <c r="AW20" s="84" t="s">
        <v>55</v>
      </c>
      <c r="AX20" s="83" t="s">
        <v>56</v>
      </c>
      <c r="AY20" s="82" t="s">
        <v>51</v>
      </c>
      <c r="AZ20" s="84" t="s">
        <v>57</v>
      </c>
      <c r="BA20" s="82" t="s">
        <v>51</v>
      </c>
      <c r="BB20" s="83" t="s">
        <v>57</v>
      </c>
      <c r="BC20" s="83" t="s">
        <v>58</v>
      </c>
      <c r="BD20" s="84" t="s">
        <v>59</v>
      </c>
      <c r="BE20" s="82" t="s">
        <v>51</v>
      </c>
      <c r="BF20" s="83" t="s">
        <v>60</v>
      </c>
      <c r="BG20" s="83" t="s">
        <v>61</v>
      </c>
      <c r="BH20" s="83" t="s">
        <v>62</v>
      </c>
      <c r="BI20" s="83" t="s">
        <v>63</v>
      </c>
      <c r="BJ20" s="85" t="s">
        <v>64</v>
      </c>
      <c r="BK20" s="86" t="s">
        <v>65</v>
      </c>
      <c r="BL20" s="87" t="s">
        <v>66</v>
      </c>
      <c r="BM20" s="88" t="s">
        <v>67</v>
      </c>
    </row>
    <row r="21" spans="1:65" ht="28.5" customHeight="1" x14ac:dyDescent="0.2">
      <c r="A21"/>
      <c r="B21" s="89" t="str">
        <f t="shared" ref="B21:B70" si="0">HYPERLINK( BL21, IF( AN21, "",BK21))</f>
        <v/>
      </c>
      <c r="C21" s="90">
        <v>1</v>
      </c>
      <c r="D21" s="258"/>
      <c r="E21" s="259"/>
      <c r="F21" s="259"/>
      <c r="G21" s="259"/>
      <c r="H21" s="259"/>
      <c r="I21" s="259"/>
      <c r="J21" s="259"/>
      <c r="K21" s="259"/>
      <c r="L21" s="259"/>
      <c r="M21" s="259"/>
      <c r="N21" s="260"/>
      <c r="O21" s="91"/>
      <c r="P21" s="92"/>
      <c r="Q21" s="93"/>
      <c r="R21" s="94"/>
      <c r="S21" s="92"/>
      <c r="T21" s="93"/>
      <c r="U21" s="94"/>
      <c r="V21" s="92"/>
      <c r="W21" s="95"/>
      <c r="X21" s="93"/>
      <c r="Y21" s="94"/>
      <c r="Z21" s="92"/>
      <c r="AA21" s="96"/>
      <c r="AB21" s="97" t="str">
        <f t="shared" ref="AB21:AB70" si="1">CONCATENATE( O21, P21, Q21, R21, S21, T21, U21, V21, W21, X21, Y21, Z21, AA21)</f>
        <v/>
      </c>
      <c r="AC21" s="98"/>
      <c r="AD21" s="99"/>
      <c r="AE21" s="100"/>
      <c r="AF21" s="101"/>
      <c r="AG21" s="102" t="str">
        <f t="shared" ref="AG21:AG70" si="2">IF( AH21 = "Da", "", IF( AND( AD21 &lt;&gt; "", AE21 &lt;&gt; "", AF21 &lt;&gt; ""), TEXT( DATE( AF21, AE21, AD21), "dd.mm.yyyy"), ""))</f>
        <v/>
      </c>
      <c r="AH21" s="103"/>
      <c r="AI21" s="104"/>
      <c r="AJ21" s="105"/>
      <c r="AK21" s="106"/>
      <c r="AL21" s="107" t="b">
        <f t="shared" ref="AL21:AL70" si="3">IF( AN21, TRUE, AND(AO21, AQ21, AP21, AS21, BE21, AV21, AY21, BA21))</f>
        <v>1</v>
      </c>
      <c r="AM21" s="108" t="b">
        <f t="shared" ref="AM21:AM70" si="4">IF( AN21, TRUE, AND(AR21, AT21, AU21, AZ21, AW21, AX21, BB21, BD21, BF21, BG21, BI21, BH21, BJ21))</f>
        <v>1</v>
      </c>
      <c r="AN21" s="109" t="b">
        <f>LEN( CONCATENATE( D21, AB21, AC21, AJ21, AD21, AE21, AF21, AH21, AI21, AK21)) = 0</f>
        <v>1</v>
      </c>
      <c r="AO21" s="110" t="b">
        <v>1</v>
      </c>
      <c r="AP21" s="111" t="b">
        <f t="shared" ref="AP21:AP70" si="5">LEN( CONCATENATE( D21)) &gt; 0</f>
        <v>0</v>
      </c>
      <c r="AQ21" s="111" t="b">
        <f t="shared" ref="AQ21:AQ70" si="6">LEN( AB21) = 13</f>
        <v>0</v>
      </c>
      <c r="AR21" s="111" t="b">
        <f>IF( AQ21, VALUE( RIGHT( AB21, 1)) = IF( 11 - MOD( SUMPRODUCT( {7;6;5;4;3;2;7;6;5;4;3;2}, VALUE( MID( AB21, {1;2;3;4;5;6;7;8;9;10;11;12}, 1))), 11) &gt;= 10, 0, 11 - MOD( SUMPRODUCT( {7;6;5;4;3;2;7;6;5;4;3;2}, VALUE( MID( AB21, {1;2;3;4;5;6;7;8;9;10;11;12}, 1))), 11)), FALSE)</f>
        <v>0</v>
      </c>
      <c r="AS21" s="111" t="b">
        <f t="shared" ref="AS21:AS70" si="7">LEN( CONCATENATE( AC21)) &gt; 0</f>
        <v>0</v>
      </c>
      <c r="AT21" s="111" t="b">
        <f>AC21 &gt; 0</f>
        <v>0</v>
      </c>
      <c r="AU21" s="112" t="b">
        <f>IF( ISNUMBER( SEARCH( MID( $AU$14, 3, 1), AC21)), (LEN(AC21) - SEARCH( MID( $AU$14, 3, 1), AC21)) &lt;= 2, TRUE)</f>
        <v>1</v>
      </c>
      <c r="AV21" s="111" t="b">
        <f t="shared" ref="AV21:AV70" si="8">IF( AH21 = "Ne", AND( AD21 &lt;&gt; "", AE21 &lt;&gt; "", AF21 &lt;&gt; ""), TRUE)</f>
        <v>1</v>
      </c>
      <c r="AW21" s="111" t="b">
        <f t="shared" ref="AW21:AW70" si="9">IF( AH21 = "Da", AND( AD21 = "", AE21 = "", AF21 = ""), TRUE)</f>
        <v>1</v>
      </c>
      <c r="AX21" s="111" t="b">
        <f t="shared" ref="AX21:AX70" si="10">IF( AND( AD21 &lt;&gt; "", AE21 &lt;&gt; "", AF21 &lt;&gt; ""), TEXT( DATE( AF21, AE21, AD21), "dd.mm.yyyy" ) = TEXT( TEXT( AD21, "00") &amp; "." &amp; TEXT( AE21, "00") &amp;"." &amp; AF21, "dd.mm.yyyy"), TRUE)</f>
        <v>1</v>
      </c>
      <c r="AY21" s="111" t="b">
        <f t="shared" ref="AY21:AY70" si="11">AH21 &lt;&gt; ""</f>
        <v>0</v>
      </c>
      <c r="AZ21" s="111" t="b">
        <f t="shared" ref="AZ21:AZ70" si="12">OR( AH21 = "Da", AH21 = "Ne")</f>
        <v>0</v>
      </c>
      <c r="BA21" s="111" t="b">
        <f t="shared" ref="BA21:BA70" si="13">AI21 &lt;&gt; ""</f>
        <v>0</v>
      </c>
      <c r="BB21" s="111" t="b">
        <f>OR( AI21 = "Da", AI21 = "Ne")</f>
        <v>0</v>
      </c>
      <c r="BC21" s="111"/>
      <c r="BD21" s="113" t="b">
        <f>IF( AI21 = "Da", ISNUMBER( MATCH( AB21, tblTrezorOpstine[JIB], 0)), TRUE)</f>
        <v>1</v>
      </c>
      <c r="BE21" s="111" t="b">
        <f t="shared" ref="BE21:BE70" si="14">LEN( CONCATENATE( AJ21)) &gt; 0</f>
        <v>0</v>
      </c>
      <c r="BF21" s="111" t="b">
        <f>IF( AND( IF( ISNA( VLOOKUP( AB21, tblTrezorOpstine[], 4, 0)), FALSE, VLOOKUP( AB21, tblTrezorOpstine[], 4, 0) =  "Republika Srpska"), AI21 = "da"), AND( LEN( LEFT( AJ21, 10)) = 10, ISNUMBER( VALUE( MID( AJ21, 1, 6))), MID( AJ21, 7, 1) = "/", ISNUMBER( VALUE( MID( AJ21, 8, 3))), IF( ISNUMBER( MATCH( VALUE( MID( AJ21, 1, 6)), tblVrstaPrihoda[Vrsta prihoda], 0)), VLOOKUP( VALUE( MID( AJ21, 1, 6)), tblVrstaPrihoda[], 2, 0) = "Republika Srpska", FALSE), ISNUMBER( MATCH( MID( AJ21, 8, 3), tblTrezorOpstine[Šifra opštine], 0))), TRUE)</f>
        <v>1</v>
      </c>
      <c r="BG21" s="111" t="b">
        <f>IF( AND( IF( ISNA( VLOOKUP( AB21, tblTrezorOpstine[], 4, 0)), FALSE, VLOOKUP( AB21, tblTrezorOpstine[], 4, 0) =  "Opština"), AI21 = "da"), AND( LEN( LEFT( AJ21, 10)) = 10, ISNUMBER( VALUE( MID( AJ21, 1, 6))), MID( AJ21, 7, 1) = "/", ISNUMBER( VALUE( MID( AJ21, 8, 3))), IF( ISNUMBER( MATCH( VALUE( MID( AJ21, 1, 6)), tblVrstaPrihoda[Vrsta prihoda], 0)), VLOOKUP( VALUE( MID( AJ21, 1, 6)), tblVrstaPrihoda[], 2, 0) = "Opština", FALSE), VLOOKUP( AB21, tblTrezorOpstine[], 3, 0) = MID( AJ21, 8, 3)),TRUE)</f>
        <v>1</v>
      </c>
      <c r="BH21" s="114" t="b">
        <f>IF(AND( IF( ISNA( VLOOKUP( AB21, tblTrezorOpstine[], 4, 0)), FALSE, VLOOKUP( AB21, tblTrezorOpstine[], 4, 0) =  "Republika Srpska"), AI21 = "da"), AND( ISNUMBER( VALUE( MID( AJ21, 1, 6))),MID( AJ21, 7, 1) = "/", ISNUMBER( VALUE( MID( AJ21, 8, 3))), IF( ISNUMBER( MATCH( VALUE( MID( AJ21, 1, 6)), tblVrstaPrihoda[Vrsta prihoda], 0)), VLOOKUP( VALUE( MID( AJ21, 1, 6)), tblVrstaPrihoda[], 2, 0) = "Republika Srpska", FALSE), ISNUMBER( MATCH( CONCATENATE(  MID( AJ21, 1, 6), LEFT( AK21, 7)), tPrihodKorisnik[Kontrola napomene], 0))), TRUE)</f>
        <v>1</v>
      </c>
      <c r="BI21" s="114" t="b">
        <f>IF( AND( IF( ISNA( VLOOKUP( AB21, tblTrezorOpstine[], 4, 0)), FALSE, VLOOKUP( AB21, tblTrezorOpstine[], 4, 0) =  "Opština"), AI21 = "da"), AND( ISNUMBER( VALUE( MID( AJ21, 1, 6))), MID( AJ21, 7, 1) = "/", ISNUMBER( VALUE( MID( AJ21, 8, 3))), IF( ISNUMBER( MATCH( VALUE( MID( AJ21, 1, 6)), tblVrstaPrihoda[Vrsta prihoda], 0)), VLOOKUP( VALUE( MID( AJ21, 1, 6)), tblVrstaPrihoda[], 2, 0) = "Opština", FALSE), ISNUMBER( SUMPRODUCT( VALUE( MID( LEFT( AK21, 7), {1;2;3;4;5;6;7}, 1)), {1;1;1;1;1;1;1}) )),TRUE)</f>
        <v>1</v>
      </c>
      <c r="BJ21" s="114" t="b">
        <f t="shared" ref="BJ21:BJ70" si="15">IF( AN21, TRUE, COUNTIF($BM$21:$BM$70, $BM21) = 1)</f>
        <v>1</v>
      </c>
      <c r="BK21" s="115" t="str">
        <f>IF( AND( AL21, AM21), $AN$1, "Greška kolona: " &amp; HLOOKUP( FALSE, CHOOSE( {1;2}, $AO21:$BJ21, AO$19:BJ$19), 2, 0) &amp; " (detalji).")</f>
        <v>Ispravan unos.</v>
      </c>
      <c r="BL21" s="116" t="str">
        <f>IF( AND( AL21, AM21), "", HLOOKUP( FALSE, CHOOSE( {1;2}, $AO21:$BJ21, AO$20:BJ$20), 2, 0) &amp; REPT( CHAR( 10), 2))</f>
        <v/>
      </c>
      <c r="BM21" s="117" t="str">
        <f>CONCATENATE( AB21, $BM$19, AJ21, $BM$19, AG21, $BM$19, AI21)</f>
        <v>---</v>
      </c>
    </row>
    <row r="22" spans="1:65" ht="28.5" customHeight="1" x14ac:dyDescent="0.2">
      <c r="A22" s="118"/>
      <c r="B22" s="89" t="str">
        <f t="shared" si="0"/>
        <v/>
      </c>
      <c r="C22" s="119">
        <v>2</v>
      </c>
      <c r="D22" s="261"/>
      <c r="E22" s="262"/>
      <c r="F22" s="262"/>
      <c r="G22" s="262"/>
      <c r="H22" s="262"/>
      <c r="I22" s="262"/>
      <c r="J22" s="262"/>
      <c r="K22" s="262"/>
      <c r="L22" s="262"/>
      <c r="M22" s="262"/>
      <c r="N22" s="263"/>
      <c r="O22" s="120"/>
      <c r="P22" s="121"/>
      <c r="Q22" s="122"/>
      <c r="R22" s="123"/>
      <c r="S22" s="121"/>
      <c r="T22" s="122"/>
      <c r="U22" s="123"/>
      <c r="V22" s="121"/>
      <c r="W22" s="124"/>
      <c r="X22" s="122"/>
      <c r="Y22" s="123"/>
      <c r="Z22" s="121"/>
      <c r="AA22" s="125"/>
      <c r="AB22" s="126" t="str">
        <f t="shared" si="1"/>
        <v/>
      </c>
      <c r="AC22" s="127"/>
      <c r="AD22" s="128"/>
      <c r="AE22" s="129"/>
      <c r="AF22" s="130"/>
      <c r="AG22" s="131" t="str">
        <f t="shared" si="2"/>
        <v/>
      </c>
      <c r="AH22" s="132"/>
      <c r="AI22" s="133"/>
      <c r="AJ22" s="134"/>
      <c r="AK22" s="135"/>
      <c r="AL22" s="136" t="b">
        <f t="shared" si="3"/>
        <v>1</v>
      </c>
      <c r="AM22" s="137" t="b">
        <f t="shared" si="4"/>
        <v>1</v>
      </c>
      <c r="AN22" s="138" t="b">
        <f>LEN( CONCATENATE( D22, AB22, AC22, AJ22, AD22, AE22, AF22, AH22, AI22, AK22)) = 0</f>
        <v>1</v>
      </c>
      <c r="AO22" s="139" t="b">
        <f>NOT( AND( AN21 = TRUE, AN22 = FALSE))</f>
        <v>1</v>
      </c>
      <c r="AP22" s="140" t="b">
        <f t="shared" si="5"/>
        <v>0</v>
      </c>
      <c r="AQ22" s="140" t="b">
        <f t="shared" si="6"/>
        <v>0</v>
      </c>
      <c r="AR22" s="140" t="b">
        <f>IF( AQ22, VALUE( RIGHT( AB22, 1)) = IF( 11 - MOD( SUMPRODUCT( {7;6;5;4;3;2;7;6;5;4;3;2}, VALUE( MID( AB22, {1;2;3;4;5;6;7;8;9;10;11;12}, 1))), 11) &gt;= 10, 0, 11 - MOD( SUMPRODUCT( {7;6;5;4;3;2;7;6;5;4;3;2}, VALUE( MID( AB22, {1;2;3;4;5;6;7;8;9;10;11;12}, 1))), 11)), FALSE)</f>
        <v>0</v>
      </c>
      <c r="AS22" s="140" t="b">
        <f t="shared" si="7"/>
        <v>0</v>
      </c>
      <c r="AT22" s="140" t="b">
        <f t="shared" ref="AT22:AT70" si="16">AC22 &gt; 0</f>
        <v>0</v>
      </c>
      <c r="AU22" s="140" t="b">
        <f t="shared" ref="AU22:AU70" si="17">IF( ISNUMBER( SEARCH( MID( $AU$14, 3, 1), AC22)), (LEN(AC22) - SEARCH( MID( $AU$14, 3, 1), AC22)) &lt;= 2, TRUE)</f>
        <v>1</v>
      </c>
      <c r="AV22" s="140" t="b">
        <f t="shared" si="8"/>
        <v>1</v>
      </c>
      <c r="AW22" s="140" t="b">
        <f t="shared" si="9"/>
        <v>1</v>
      </c>
      <c r="AX22" s="140" t="b">
        <f t="shared" si="10"/>
        <v>1</v>
      </c>
      <c r="AY22" s="140" t="b">
        <f t="shared" si="11"/>
        <v>0</v>
      </c>
      <c r="AZ22" s="140" t="b">
        <f t="shared" si="12"/>
        <v>0</v>
      </c>
      <c r="BA22" s="140" t="b">
        <f t="shared" si="13"/>
        <v>0</v>
      </c>
      <c r="BB22" s="140" t="b">
        <f t="shared" ref="BB22:BB70" si="18">OR( AI22 = "Da", AI22 = "Ne")</f>
        <v>0</v>
      </c>
      <c r="BC22" s="140"/>
      <c r="BD22" s="140" t="b">
        <f>IF( AI22 = "Da", ISNUMBER( MATCH( AB22, tblTrezorOpstine[JIB], 0)), TRUE)</f>
        <v>1</v>
      </c>
      <c r="BE22" s="140" t="b">
        <f t="shared" si="14"/>
        <v>0</v>
      </c>
      <c r="BF22" s="140" t="b">
        <f>IF( AND( IF( ISNA( VLOOKUP( AB22, tblTrezorOpstine[], 4, 0)), FALSE, VLOOKUP( AB22, tblTrezorOpstine[], 4, 0) =  "Republika Srpska"), AI22 = "da"), AND( LEN( LEFT( AJ22, 10)) = 10, ISNUMBER( VALUE( MID( AJ22, 1, 6))), MID( AJ22, 7, 1) = "/", ISNUMBER( VALUE( MID( AJ22, 8, 3))), IF( ISNUMBER( MATCH( VALUE( MID( AJ22, 1, 6)), tblVrstaPrihoda[Vrsta prihoda], 0)), VLOOKUP( VALUE( MID( AJ22, 1, 6)), tblVrstaPrihoda[], 2, 0) = "Republika Srpska", FALSE), ISNUMBER( MATCH( MID( AJ22, 8, 3), tblTrezorOpstine[Šifra opštine], 0))), TRUE)</f>
        <v>1</v>
      </c>
      <c r="BG22" s="140" t="b">
        <f>IF( AND( IF( ISNA( VLOOKUP( AB22, tblTrezorOpstine[], 4, 0)), FALSE, VLOOKUP( AB22, tblTrezorOpstine[], 4, 0) =  "Opština"), AI22 = "da"), AND( LEN( LEFT( AJ22, 10)) = 10, ISNUMBER( VALUE( MID( AJ22, 1, 6))), MID( AJ22, 7, 1) = "/", ISNUMBER( VALUE( MID( AJ22, 8, 3))), IF( ISNUMBER( MATCH( VALUE( MID( AJ22, 1, 6)), tblVrstaPrihoda[Vrsta prihoda], 0)), VLOOKUP( VALUE( MID( AJ22, 1, 6)), tblVrstaPrihoda[], 2, 0) = "Opština", FALSE), VLOOKUP( AB22, tblTrezorOpstine[], 3, 0) = MID( AJ22, 8, 3)),TRUE)</f>
        <v>1</v>
      </c>
      <c r="BH22" s="140" t="b">
        <f>IF(AND( IF( ISNA( VLOOKUP( AB22, tblTrezorOpstine[], 4, 0)), FALSE, VLOOKUP( AB22, tblTrezorOpstine[], 4, 0) =  "Republika Srpska"), AI22 = "da"), AND( ISNUMBER( VALUE( MID( AJ22, 1, 6))),MID( AJ22, 7, 1) = "/", ISNUMBER( VALUE( MID( AJ22, 8, 3))), IF( ISNUMBER( MATCH( VALUE( MID( AJ22, 1, 6)), tblVrstaPrihoda[Vrsta prihoda], 0)), VLOOKUP( VALUE( MID( AJ22, 1, 6)), tblVrstaPrihoda[], 2, 0) = "Republika Srpska", FALSE), ISNUMBER( MATCH( CONCATENATE(  MID( AJ22, 1, 6), LEFT( AK22, 7)), tPrihodKorisnik[Kontrola napomene], 0))), TRUE)</f>
        <v>1</v>
      </c>
      <c r="BI22" s="140" t="b">
        <f>IF( AND( IF( ISNA( VLOOKUP( AB22, tblTrezorOpstine[], 4, 0)), FALSE, VLOOKUP( AB22, tblTrezorOpstine[], 4, 0) =  "Opština"), AI22 = "da"), AND( ISNUMBER( VALUE( MID( AJ22, 1, 6))), MID( AJ22, 7, 1) = "/", ISNUMBER( VALUE( MID( AJ22, 8, 3))), IF( ISNUMBER( MATCH( VALUE( MID( AJ22, 1, 6)), tblVrstaPrihoda[Vrsta prihoda], 0)), VLOOKUP( VALUE( MID( AJ22, 1, 6)), tblVrstaPrihoda[], 2, 0) = "Opština", FALSE), ISNUMBER( SUMPRODUCT( VALUE( MID( LEFT( AK22, 7), {1;2;3;4;5;6;7}, 1)), {1;1;1;1;1;1;1}) )),TRUE)</f>
        <v>1</v>
      </c>
      <c r="BJ22" s="141" t="b">
        <f t="shared" si="15"/>
        <v>1</v>
      </c>
      <c r="BK22" s="142" t="str">
        <f>IF( AND( AL22, AM22), $AN$1, "Greška kolona: " &amp; HLOOKUP( FALSE, CHOOSE( {1;2}, $AO22:$BJ22, AO$19:BJ$19), 2, 0) &amp; " (detalji).")</f>
        <v>Ispravan unos.</v>
      </c>
      <c r="BL22" s="143" t="str">
        <f>IF( AND( AL22, AM22), "", HLOOKUP( FALSE, CHOOSE( {1;2}, $AO22:$BJ22, AO$20:BJ$20), 2, 0) &amp; REPT( CHAR( 10), 2))</f>
        <v/>
      </c>
      <c r="BM22" s="144" t="str">
        <f t="shared" ref="BM22:BM70" si="19">CONCATENATE( AB22, $BM$19, AJ22, $BM$19, AG22, $BM$19, AI22)</f>
        <v>---</v>
      </c>
    </row>
    <row r="23" spans="1:65" ht="28.5" customHeight="1" x14ac:dyDescent="0.2">
      <c r="A23"/>
      <c r="B23" s="89" t="str">
        <f t="shared" si="0"/>
        <v/>
      </c>
      <c r="C23" s="145">
        <v>3</v>
      </c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6"/>
      <c r="O23" s="146"/>
      <c r="P23" s="147"/>
      <c r="Q23" s="148"/>
      <c r="R23" s="149"/>
      <c r="S23" s="147"/>
      <c r="T23" s="148"/>
      <c r="U23" s="149"/>
      <c r="V23" s="147"/>
      <c r="W23" s="150"/>
      <c r="X23" s="148"/>
      <c r="Y23" s="149"/>
      <c r="Z23" s="147"/>
      <c r="AA23" s="151"/>
      <c r="AB23" s="152" t="str">
        <f t="shared" si="1"/>
        <v/>
      </c>
      <c r="AC23" s="153"/>
      <c r="AD23" s="154"/>
      <c r="AE23" s="155"/>
      <c r="AF23" s="156"/>
      <c r="AG23" s="157" t="str">
        <f t="shared" si="2"/>
        <v/>
      </c>
      <c r="AH23" s="158"/>
      <c r="AI23" s="159"/>
      <c r="AJ23" s="160"/>
      <c r="AK23" s="161"/>
      <c r="AL23" s="107" t="b">
        <f t="shared" si="3"/>
        <v>1</v>
      </c>
      <c r="AM23" s="162" t="b">
        <f t="shared" si="4"/>
        <v>1</v>
      </c>
      <c r="AN23" s="163" t="b">
        <f t="shared" ref="AN23:AN70" si="20">LEN( CONCATENATE( D23, AB23, AC23, AJ23, AD23, AE23, AF23, AH23, AI23, AK23)) = 0</f>
        <v>1</v>
      </c>
      <c r="AO23" s="164" t="b">
        <f t="shared" ref="AO23:AO70" si="21">NOT( AND( AN22 = TRUE, AN23 = FALSE))</f>
        <v>1</v>
      </c>
      <c r="AP23" s="164" t="b">
        <f t="shared" si="5"/>
        <v>0</v>
      </c>
      <c r="AQ23" s="164" t="b">
        <f t="shared" si="6"/>
        <v>0</v>
      </c>
      <c r="AR23" s="164" t="b">
        <f>IF( AQ23, VALUE( RIGHT( AB23, 1)) = IF( 11 - MOD( SUMPRODUCT( {7;6;5;4;3;2;7;6;5;4;3;2}, VALUE( MID( AB23, {1;2;3;4;5;6;7;8;9;10;11;12}, 1))), 11) &gt;= 10, 0, 11 - MOD( SUMPRODUCT( {7;6;5;4;3;2;7;6;5;4;3;2}, VALUE( MID( AB23, {1;2;3;4;5;6;7;8;9;10;11;12}, 1))), 11)), FALSE)</f>
        <v>0</v>
      </c>
      <c r="AS23" s="164" t="b">
        <f t="shared" si="7"/>
        <v>0</v>
      </c>
      <c r="AT23" s="164" t="b">
        <f t="shared" si="16"/>
        <v>0</v>
      </c>
      <c r="AU23" s="164" t="b">
        <f t="shared" si="17"/>
        <v>1</v>
      </c>
      <c r="AV23" s="164" t="b">
        <f t="shared" si="8"/>
        <v>1</v>
      </c>
      <c r="AW23" s="164" t="b">
        <f t="shared" si="9"/>
        <v>1</v>
      </c>
      <c r="AX23" s="164" t="b">
        <f t="shared" si="10"/>
        <v>1</v>
      </c>
      <c r="AY23" s="164" t="b">
        <f t="shared" si="11"/>
        <v>0</v>
      </c>
      <c r="AZ23" s="164" t="b">
        <f t="shared" si="12"/>
        <v>0</v>
      </c>
      <c r="BA23" s="164" t="b">
        <f t="shared" si="13"/>
        <v>0</v>
      </c>
      <c r="BB23" s="164" t="b">
        <f t="shared" si="18"/>
        <v>0</v>
      </c>
      <c r="BC23" s="164"/>
      <c r="BD23" s="164" t="b">
        <f>IF( AI23 = "Da", ISNUMBER( MATCH( AB23, tblTrezorOpstine[JIB], 0)), TRUE)</f>
        <v>1</v>
      </c>
      <c r="BE23" s="164" t="b">
        <f t="shared" si="14"/>
        <v>0</v>
      </c>
      <c r="BF23" s="164" t="b">
        <f>IF( AND( IF( ISNA( VLOOKUP( AB23, tblTrezorOpstine[], 4, 0)), FALSE, VLOOKUP( AB23, tblTrezorOpstine[], 4, 0) =  "Republika Srpska"), AI23 = "da"), AND( LEN( LEFT( AJ23, 10)) = 10, ISNUMBER( VALUE( MID( AJ23, 1, 6))), MID( AJ23, 7, 1) = "/", ISNUMBER( VALUE( MID( AJ23, 8, 3))), IF( ISNUMBER( MATCH( VALUE( MID( AJ23, 1, 6)), tblVrstaPrihoda[Vrsta prihoda], 0)), VLOOKUP( VALUE( MID( AJ23, 1, 6)), tblVrstaPrihoda[], 2, 0) = "Republika Srpska", FALSE), ISNUMBER( MATCH( MID( AJ23, 8, 3), tblTrezorOpstine[Šifra opštine], 0))), TRUE)</f>
        <v>1</v>
      </c>
      <c r="BG23" s="164" t="b">
        <f>IF( AND( IF( ISNA( VLOOKUP( AB23, tblTrezorOpstine[], 4, 0)), FALSE, VLOOKUP( AB23, tblTrezorOpstine[], 4, 0) =  "Opština"), AI23 = "da"), AND( LEN( LEFT( AJ23, 10)) = 10, ISNUMBER( VALUE( MID( AJ23, 1, 6))), MID( AJ23, 7, 1) = "/", ISNUMBER( VALUE( MID( AJ23, 8, 3))), IF( ISNUMBER( MATCH( VALUE( MID( AJ23, 1, 6)), tblVrstaPrihoda[Vrsta prihoda], 0)), VLOOKUP( VALUE( MID( AJ23, 1, 6)), tblVrstaPrihoda[], 2, 0) = "Opština", FALSE), VLOOKUP( AB23, tblTrezorOpstine[], 3, 0) = MID( AJ23, 8, 3)),TRUE)</f>
        <v>1</v>
      </c>
      <c r="BH23" s="164" t="b">
        <f>IF(AND( IF( ISNA( VLOOKUP( AB23, tblTrezorOpstine[], 4, 0)), FALSE, VLOOKUP( AB23, tblTrezorOpstine[], 4, 0) =  "Republika Srpska"), AI23 = "da"), AND( ISNUMBER( VALUE( MID( AJ23, 1, 6))),MID( AJ23, 7, 1) = "/", ISNUMBER( VALUE( MID( AJ23, 8, 3))), IF( ISNUMBER( MATCH( VALUE( MID( AJ23, 1, 6)), tblVrstaPrihoda[Vrsta prihoda], 0)), VLOOKUP( VALUE( MID( AJ23, 1, 6)), tblVrstaPrihoda[], 2, 0) = "Republika Srpska", FALSE), ISNUMBER( MATCH( CONCATENATE(  MID( AJ23, 1, 6), LEFT( AK23, 7)), tPrihodKorisnik[Kontrola napomene], 0))), TRUE)</f>
        <v>1</v>
      </c>
      <c r="BI23" s="164" t="b">
        <f>IF( AND( IF( ISNA( VLOOKUP( AB23, tblTrezorOpstine[], 4, 0)), FALSE, VLOOKUP( AB23, tblTrezorOpstine[], 4, 0) =  "Opština"), AI23 = "da"), AND( ISNUMBER( VALUE( MID( AJ23, 1, 6))), MID( AJ23, 7, 1) = "/", ISNUMBER( VALUE( MID( AJ23, 8, 3))), IF( ISNUMBER( MATCH( VALUE( MID( AJ23, 1, 6)), tblVrstaPrihoda[Vrsta prihoda], 0)), VLOOKUP( VALUE( MID( AJ23, 1, 6)), tblVrstaPrihoda[], 2, 0) = "Opština", FALSE), ISNUMBER( SUMPRODUCT( VALUE( MID( LEFT( AK23, 7), {1;2;3;4;5;6;7}, 1)), {1;1;1;1;1;1;1}) )),TRUE)</f>
        <v>1</v>
      </c>
      <c r="BJ23" s="165" t="b">
        <f t="shared" si="15"/>
        <v>1</v>
      </c>
      <c r="BK23" s="166" t="str">
        <f>IF( AND( AL23, AM23), $AN$1, "Greška kolona: " &amp; HLOOKUP( FALSE, CHOOSE( {1;2}, $AO23:$BJ23, AO$19:BJ$19), 2, 0) &amp; " (detalji).")</f>
        <v>Ispravan unos.</v>
      </c>
      <c r="BL23" s="116" t="str">
        <f>IF( AND( AL23, AM23), "", HLOOKUP( FALSE, CHOOSE( {1;2}, $AO23:$BJ23, AO$20:BJ$20), 2, 0) &amp; REPT( CHAR( 10), 2))</f>
        <v/>
      </c>
      <c r="BM23" s="167" t="str">
        <f t="shared" si="19"/>
        <v>---</v>
      </c>
    </row>
    <row r="24" spans="1:65" ht="28.5" customHeight="1" x14ac:dyDescent="0.2">
      <c r="A24"/>
      <c r="B24" s="168" t="str">
        <f t="shared" si="0"/>
        <v/>
      </c>
      <c r="C24" s="119">
        <v>4</v>
      </c>
      <c r="D24" s="252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120"/>
      <c r="P24" s="121"/>
      <c r="Q24" s="122"/>
      <c r="R24" s="123"/>
      <c r="S24" s="121"/>
      <c r="T24" s="122"/>
      <c r="U24" s="123"/>
      <c r="V24" s="121"/>
      <c r="W24" s="124"/>
      <c r="X24" s="122"/>
      <c r="Y24" s="123"/>
      <c r="Z24" s="121"/>
      <c r="AA24" s="125"/>
      <c r="AB24" s="126" t="str">
        <f t="shared" si="1"/>
        <v/>
      </c>
      <c r="AC24" s="127"/>
      <c r="AD24" s="128"/>
      <c r="AE24" s="129"/>
      <c r="AF24" s="130"/>
      <c r="AG24" s="131" t="str">
        <f t="shared" si="2"/>
        <v/>
      </c>
      <c r="AH24" s="132"/>
      <c r="AI24" s="133"/>
      <c r="AJ24" s="134"/>
      <c r="AK24" s="135"/>
      <c r="AL24" s="169" t="b">
        <f t="shared" si="3"/>
        <v>1</v>
      </c>
      <c r="AM24" s="170" t="b">
        <f t="shared" si="4"/>
        <v>1</v>
      </c>
      <c r="AN24" s="171" t="b">
        <f t="shared" si="20"/>
        <v>1</v>
      </c>
      <c r="AO24" s="140" t="b">
        <f t="shared" si="21"/>
        <v>1</v>
      </c>
      <c r="AP24" s="140" t="b">
        <f t="shared" si="5"/>
        <v>0</v>
      </c>
      <c r="AQ24" s="140" t="b">
        <f t="shared" si="6"/>
        <v>0</v>
      </c>
      <c r="AR24" s="140" t="b">
        <f>IF( AQ24, VALUE( RIGHT( AB24, 1)) = IF( 11 - MOD( SUMPRODUCT( {7;6;5;4;3;2;7;6;5;4;3;2}, VALUE( MID( AB24, {1;2;3;4;5;6;7;8;9;10;11;12}, 1))), 11) &gt;= 10, 0, 11 - MOD( SUMPRODUCT( {7;6;5;4;3;2;7;6;5;4;3;2}, VALUE( MID( AB24, {1;2;3;4;5;6;7;8;9;10;11;12}, 1))), 11)), FALSE)</f>
        <v>0</v>
      </c>
      <c r="AS24" s="140" t="b">
        <f t="shared" si="7"/>
        <v>0</v>
      </c>
      <c r="AT24" s="140" t="b">
        <f t="shared" si="16"/>
        <v>0</v>
      </c>
      <c r="AU24" s="140" t="b">
        <f t="shared" si="17"/>
        <v>1</v>
      </c>
      <c r="AV24" s="140" t="b">
        <f t="shared" si="8"/>
        <v>1</v>
      </c>
      <c r="AW24" s="140" t="b">
        <f t="shared" si="9"/>
        <v>1</v>
      </c>
      <c r="AX24" s="140" t="b">
        <f t="shared" si="10"/>
        <v>1</v>
      </c>
      <c r="AY24" s="140" t="b">
        <f t="shared" si="11"/>
        <v>0</v>
      </c>
      <c r="AZ24" s="140" t="b">
        <f t="shared" si="12"/>
        <v>0</v>
      </c>
      <c r="BA24" s="140" t="b">
        <f t="shared" si="13"/>
        <v>0</v>
      </c>
      <c r="BB24" s="140" t="b">
        <f t="shared" si="18"/>
        <v>0</v>
      </c>
      <c r="BC24" s="140"/>
      <c r="BD24" s="140" t="b">
        <f>IF( AI24 = "Da", ISNUMBER( MATCH( AB24, tblTrezorOpstine[JIB], 0)), TRUE)</f>
        <v>1</v>
      </c>
      <c r="BE24" s="140" t="b">
        <f t="shared" si="14"/>
        <v>0</v>
      </c>
      <c r="BF24" s="140" t="b">
        <f>IF( AND( IF( ISNA( VLOOKUP( AB24, tblTrezorOpstine[], 4, 0)), FALSE, VLOOKUP( AB24, tblTrezorOpstine[], 4, 0) =  "Republika Srpska"), AI24 = "da"), AND( LEN( LEFT( AJ24, 10)) = 10, ISNUMBER( VALUE( MID( AJ24, 1, 6))), MID( AJ24, 7, 1) = "/", ISNUMBER( VALUE( MID( AJ24, 8, 3))), IF( ISNUMBER( MATCH( VALUE( MID( AJ24, 1, 6)), tblVrstaPrihoda[Vrsta prihoda], 0)), VLOOKUP( VALUE( MID( AJ24, 1, 6)), tblVrstaPrihoda[], 2, 0) = "Republika Srpska", FALSE), ISNUMBER( MATCH( MID( AJ24, 8, 3), tblTrezorOpstine[Šifra opštine], 0))), TRUE)</f>
        <v>1</v>
      </c>
      <c r="BG24" s="140" t="b">
        <f>IF( AND( IF( ISNA( VLOOKUP( AB24, tblTrezorOpstine[], 4, 0)), FALSE, VLOOKUP( AB24, tblTrezorOpstine[], 4, 0) =  "Opština"), AI24 = "da"), AND( LEN( LEFT( AJ24, 10)) = 10, ISNUMBER( VALUE( MID( AJ24, 1, 6))), MID( AJ24, 7, 1) = "/", ISNUMBER( VALUE( MID( AJ24, 8, 3))), IF( ISNUMBER( MATCH( VALUE( MID( AJ24, 1, 6)), tblVrstaPrihoda[Vrsta prihoda], 0)), VLOOKUP( VALUE( MID( AJ24, 1, 6)), tblVrstaPrihoda[], 2, 0) = "Opština", FALSE), VLOOKUP( AB24, tblTrezorOpstine[], 3, 0) = MID( AJ24, 8, 3)),TRUE)</f>
        <v>1</v>
      </c>
      <c r="BH24" s="140" t="b">
        <f>IF(AND( IF( ISNA( VLOOKUP( AB24, tblTrezorOpstine[], 4, 0)), FALSE, VLOOKUP( AB24, tblTrezorOpstine[], 4, 0) =  "Republika Srpska"), AI24 = "da"), AND( ISNUMBER( VALUE( MID( AJ24, 1, 6))),MID( AJ24, 7, 1) = "/", ISNUMBER( VALUE( MID( AJ24, 8, 3))), IF( ISNUMBER( MATCH( VALUE( MID( AJ24, 1, 6)), tblVrstaPrihoda[Vrsta prihoda], 0)), VLOOKUP( VALUE( MID( AJ24, 1, 6)), tblVrstaPrihoda[], 2, 0) = "Republika Srpska", FALSE), ISNUMBER( MATCH( CONCATENATE(  MID( AJ24, 1, 6), LEFT( AK24, 7)), tPrihodKorisnik[Kontrola napomene], 0))), TRUE)</f>
        <v>1</v>
      </c>
      <c r="BI24" s="140" t="b">
        <f>IF( AND( IF( ISNA( VLOOKUP( AB24, tblTrezorOpstine[], 4, 0)), FALSE, VLOOKUP( AB24, tblTrezorOpstine[], 4, 0) =  "Opština"), AI24 = "da"), AND( ISNUMBER( VALUE( MID( AJ24, 1, 6))), MID( AJ24, 7, 1) = "/", ISNUMBER( VALUE( MID( AJ24, 8, 3))), IF( ISNUMBER( MATCH( VALUE( MID( AJ24, 1, 6)), tblVrstaPrihoda[Vrsta prihoda], 0)), VLOOKUP( VALUE( MID( AJ24, 1, 6)), tblVrstaPrihoda[], 2, 0) = "Opština", FALSE), ISNUMBER( SUMPRODUCT( VALUE( MID( LEFT( AK24, 7), {1;2;3;4;5;6;7}, 1)), {1;1;1;1;1;1;1}) )),TRUE)</f>
        <v>1</v>
      </c>
      <c r="BJ24" s="141" t="b">
        <f t="shared" si="15"/>
        <v>1</v>
      </c>
      <c r="BK24" s="172" t="str">
        <f>IF( AND( AL24, AM24), $AN$1, "Greška kolona: " &amp; HLOOKUP( FALSE, CHOOSE( {1;2}, $AO24:$BJ24, AO$19:BJ$19), 2, 0) &amp; " (detalji).")</f>
        <v>Ispravan unos.</v>
      </c>
      <c r="BL24" s="173" t="str">
        <f>IF( AND( AL24, AM24), "", HLOOKUP( FALSE, CHOOSE( {1;2}, $AO24:$BJ24, AO$20:BJ$20), 2, 0) &amp; REPT( CHAR( 10), 2))</f>
        <v/>
      </c>
      <c r="BM24" s="144" t="str">
        <f t="shared" si="19"/>
        <v>---</v>
      </c>
    </row>
    <row r="25" spans="1:65" ht="28.5" customHeight="1" x14ac:dyDescent="0.2">
      <c r="A25"/>
      <c r="B25" s="89" t="str">
        <f t="shared" si="0"/>
        <v/>
      </c>
      <c r="C25" s="145">
        <v>5</v>
      </c>
      <c r="D25" s="264"/>
      <c r="E25" s="265"/>
      <c r="F25" s="265"/>
      <c r="G25" s="265"/>
      <c r="H25" s="265"/>
      <c r="I25" s="265"/>
      <c r="J25" s="265"/>
      <c r="K25" s="265"/>
      <c r="L25" s="265"/>
      <c r="M25" s="265"/>
      <c r="N25" s="266"/>
      <c r="O25" s="146"/>
      <c r="P25" s="147"/>
      <c r="Q25" s="148"/>
      <c r="R25" s="149"/>
      <c r="S25" s="147"/>
      <c r="T25" s="148"/>
      <c r="U25" s="149"/>
      <c r="V25" s="147"/>
      <c r="W25" s="150"/>
      <c r="X25" s="148"/>
      <c r="Y25" s="149"/>
      <c r="Z25" s="147"/>
      <c r="AA25" s="151"/>
      <c r="AB25" s="152" t="str">
        <f t="shared" si="1"/>
        <v/>
      </c>
      <c r="AC25" s="153"/>
      <c r="AD25" s="154"/>
      <c r="AE25" s="155"/>
      <c r="AF25" s="156"/>
      <c r="AG25" s="157" t="str">
        <f t="shared" si="2"/>
        <v/>
      </c>
      <c r="AH25" s="158"/>
      <c r="AI25" s="159"/>
      <c r="AJ25" s="160"/>
      <c r="AK25" s="161"/>
      <c r="AL25" s="107" t="b">
        <f t="shared" si="3"/>
        <v>1</v>
      </c>
      <c r="AM25" s="162" t="b">
        <f t="shared" si="4"/>
        <v>1</v>
      </c>
      <c r="AN25" s="163" t="b">
        <f t="shared" si="20"/>
        <v>1</v>
      </c>
      <c r="AO25" s="164" t="b">
        <f t="shared" si="21"/>
        <v>1</v>
      </c>
      <c r="AP25" s="164" t="b">
        <f t="shared" si="5"/>
        <v>0</v>
      </c>
      <c r="AQ25" s="164" t="b">
        <f t="shared" si="6"/>
        <v>0</v>
      </c>
      <c r="AR25" s="164" t="b">
        <f>IF( AQ25, VALUE( RIGHT( AB25, 1)) = IF( 11 - MOD( SUMPRODUCT( {7;6;5;4;3;2;7;6;5;4;3;2}, VALUE( MID( AB25, {1;2;3;4;5;6;7;8;9;10;11;12}, 1))), 11) &gt;= 10, 0, 11 - MOD( SUMPRODUCT( {7;6;5;4;3;2;7;6;5;4;3;2}, VALUE( MID( AB25, {1;2;3;4;5;6;7;8;9;10;11;12}, 1))), 11)), FALSE)</f>
        <v>0</v>
      </c>
      <c r="AS25" s="164" t="b">
        <f t="shared" si="7"/>
        <v>0</v>
      </c>
      <c r="AT25" s="164" t="b">
        <f t="shared" si="16"/>
        <v>0</v>
      </c>
      <c r="AU25" s="164" t="b">
        <f t="shared" si="17"/>
        <v>1</v>
      </c>
      <c r="AV25" s="164" t="b">
        <f t="shared" si="8"/>
        <v>1</v>
      </c>
      <c r="AW25" s="164" t="b">
        <f t="shared" si="9"/>
        <v>1</v>
      </c>
      <c r="AX25" s="164" t="b">
        <f t="shared" si="10"/>
        <v>1</v>
      </c>
      <c r="AY25" s="164" t="b">
        <f t="shared" si="11"/>
        <v>0</v>
      </c>
      <c r="AZ25" s="164" t="b">
        <f t="shared" si="12"/>
        <v>0</v>
      </c>
      <c r="BA25" s="164" t="b">
        <f t="shared" si="13"/>
        <v>0</v>
      </c>
      <c r="BB25" s="164" t="b">
        <f t="shared" si="18"/>
        <v>0</v>
      </c>
      <c r="BC25" s="164"/>
      <c r="BD25" s="164" t="b">
        <f>IF( AI25 = "Da", ISNUMBER( MATCH( AB25, tblTrezorOpstine[JIB], 0)), TRUE)</f>
        <v>1</v>
      </c>
      <c r="BE25" s="164" t="b">
        <f t="shared" si="14"/>
        <v>0</v>
      </c>
      <c r="BF25" s="164" t="b">
        <f>IF( AND( IF( ISNA( VLOOKUP( AB25, tblTrezorOpstine[], 4, 0)), FALSE, VLOOKUP( AB25, tblTrezorOpstine[], 4, 0) =  "Republika Srpska"), AI25 = "da"), AND( LEN( LEFT( AJ25, 10)) = 10, ISNUMBER( VALUE( MID( AJ25, 1, 6))), MID( AJ25, 7, 1) = "/", ISNUMBER( VALUE( MID( AJ25, 8, 3))), IF( ISNUMBER( MATCH( VALUE( MID( AJ25, 1, 6)), tblVrstaPrihoda[Vrsta prihoda], 0)), VLOOKUP( VALUE( MID( AJ25, 1, 6)), tblVrstaPrihoda[], 2, 0) = "Republika Srpska", FALSE), ISNUMBER( MATCH( MID( AJ25, 8, 3), tblTrezorOpstine[Šifra opštine], 0))), TRUE)</f>
        <v>1</v>
      </c>
      <c r="BG25" s="164" t="b">
        <f>IF( AND( IF( ISNA( VLOOKUP( AB25, tblTrezorOpstine[], 4, 0)), FALSE, VLOOKUP( AB25, tblTrezorOpstine[], 4, 0) =  "Opština"), AI25 = "da"), AND( LEN( LEFT( AJ25, 10)) = 10, ISNUMBER( VALUE( MID( AJ25, 1, 6))), MID( AJ25, 7, 1) = "/", ISNUMBER( VALUE( MID( AJ25, 8, 3))), IF( ISNUMBER( MATCH( VALUE( MID( AJ25, 1, 6)), tblVrstaPrihoda[Vrsta prihoda], 0)), VLOOKUP( VALUE( MID( AJ25, 1, 6)), tblVrstaPrihoda[], 2, 0) = "Opština", FALSE), VLOOKUP( AB25, tblTrezorOpstine[], 3, 0) = MID( AJ25, 8, 3)),TRUE)</f>
        <v>1</v>
      </c>
      <c r="BH25" s="164" t="b">
        <f>IF(AND( IF( ISNA( VLOOKUP( AB25, tblTrezorOpstine[], 4, 0)), FALSE, VLOOKUP( AB25, tblTrezorOpstine[], 4, 0) =  "Republika Srpska"), AI25 = "da"), AND( ISNUMBER( VALUE( MID( AJ25, 1, 6))),MID( AJ25, 7, 1) = "/", ISNUMBER( VALUE( MID( AJ25, 8, 3))), IF( ISNUMBER( MATCH( VALUE( MID( AJ25, 1, 6)), tblVrstaPrihoda[Vrsta prihoda], 0)), VLOOKUP( VALUE( MID( AJ25, 1, 6)), tblVrstaPrihoda[], 2, 0) = "Republika Srpska", FALSE), ISNUMBER( MATCH( CONCATENATE(  MID( AJ25, 1, 6), LEFT( AK25, 7)), tPrihodKorisnik[Kontrola napomene], 0))), TRUE)</f>
        <v>1</v>
      </c>
      <c r="BI25" s="164" t="b">
        <f>IF( AND( IF( ISNA( VLOOKUP( AB25, tblTrezorOpstine[], 4, 0)), FALSE, VLOOKUP( AB25, tblTrezorOpstine[], 4, 0) =  "Opština"), AI25 = "da"), AND( ISNUMBER( VALUE( MID( AJ25, 1, 6))), MID( AJ25, 7, 1) = "/", ISNUMBER( VALUE( MID( AJ25, 8, 3))), IF( ISNUMBER( MATCH( VALUE( MID( AJ25, 1, 6)), tblVrstaPrihoda[Vrsta prihoda], 0)), VLOOKUP( VALUE( MID( AJ25, 1, 6)), tblVrstaPrihoda[], 2, 0) = "Opština", FALSE), ISNUMBER( SUMPRODUCT( VALUE( MID( LEFT( AK25, 7), {1;2;3;4;5;6;7}, 1)), {1;1;1;1;1;1;1}) )),TRUE)</f>
        <v>1</v>
      </c>
      <c r="BJ25" s="165" t="b">
        <f t="shared" si="15"/>
        <v>1</v>
      </c>
      <c r="BK25" s="166" t="str">
        <f>IF( AND( AL25, AM25), $AN$1, "Greška kolona: " &amp; HLOOKUP( FALSE, CHOOSE( {1;2}, $AO25:$BJ25, AO$19:BJ$19), 2, 0) &amp; " (detalji).")</f>
        <v>Ispravan unos.</v>
      </c>
      <c r="BL25" s="116" t="str">
        <f>IF( AND( AL25, AM25), "", HLOOKUP( FALSE, CHOOSE( {1;2}, $AO25:$BJ25, AO$20:BJ$20), 2, 0) &amp; REPT( CHAR( 10), 2))</f>
        <v/>
      </c>
      <c r="BM25" s="167" t="str">
        <f t="shared" si="19"/>
        <v>---</v>
      </c>
    </row>
    <row r="26" spans="1:65" ht="28.5" customHeight="1" x14ac:dyDescent="0.2">
      <c r="A26"/>
      <c r="B26" s="168" t="str">
        <f t="shared" si="0"/>
        <v/>
      </c>
      <c r="C26" s="119">
        <v>6</v>
      </c>
      <c r="D26" s="252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120"/>
      <c r="P26" s="121"/>
      <c r="Q26" s="122"/>
      <c r="R26" s="123"/>
      <c r="S26" s="121"/>
      <c r="T26" s="122"/>
      <c r="U26" s="123"/>
      <c r="V26" s="121"/>
      <c r="W26" s="124"/>
      <c r="X26" s="122"/>
      <c r="Y26" s="123"/>
      <c r="Z26" s="121"/>
      <c r="AA26" s="125"/>
      <c r="AB26" s="126" t="str">
        <f t="shared" si="1"/>
        <v/>
      </c>
      <c r="AC26" s="127"/>
      <c r="AD26" s="128"/>
      <c r="AE26" s="129"/>
      <c r="AF26" s="130"/>
      <c r="AG26" s="131" t="str">
        <f t="shared" si="2"/>
        <v/>
      </c>
      <c r="AH26" s="132"/>
      <c r="AI26" s="133"/>
      <c r="AJ26" s="134"/>
      <c r="AK26" s="135"/>
      <c r="AL26" s="169" t="b">
        <f t="shared" si="3"/>
        <v>1</v>
      </c>
      <c r="AM26" s="170" t="b">
        <f t="shared" si="4"/>
        <v>1</v>
      </c>
      <c r="AN26" s="171" t="b">
        <f t="shared" si="20"/>
        <v>1</v>
      </c>
      <c r="AO26" s="140" t="b">
        <f t="shared" si="21"/>
        <v>1</v>
      </c>
      <c r="AP26" s="140" t="b">
        <f t="shared" si="5"/>
        <v>0</v>
      </c>
      <c r="AQ26" s="140" t="b">
        <f t="shared" si="6"/>
        <v>0</v>
      </c>
      <c r="AR26" s="140" t="b">
        <f>IF( AQ26, VALUE( RIGHT( AB26, 1)) = IF( 11 - MOD( SUMPRODUCT( {7;6;5;4;3;2;7;6;5;4;3;2}, VALUE( MID( AB26, {1;2;3;4;5;6;7;8;9;10;11;12}, 1))), 11) &gt;= 10, 0, 11 - MOD( SUMPRODUCT( {7;6;5;4;3;2;7;6;5;4;3;2}, VALUE( MID( AB26, {1;2;3;4;5;6;7;8;9;10;11;12}, 1))), 11)), FALSE)</f>
        <v>0</v>
      </c>
      <c r="AS26" s="140" t="b">
        <f t="shared" si="7"/>
        <v>0</v>
      </c>
      <c r="AT26" s="140" t="b">
        <f t="shared" si="16"/>
        <v>0</v>
      </c>
      <c r="AU26" s="140" t="b">
        <f t="shared" si="17"/>
        <v>1</v>
      </c>
      <c r="AV26" s="140" t="b">
        <f t="shared" si="8"/>
        <v>1</v>
      </c>
      <c r="AW26" s="140" t="b">
        <f t="shared" si="9"/>
        <v>1</v>
      </c>
      <c r="AX26" s="140" t="b">
        <f t="shared" si="10"/>
        <v>1</v>
      </c>
      <c r="AY26" s="140" t="b">
        <f t="shared" si="11"/>
        <v>0</v>
      </c>
      <c r="AZ26" s="140" t="b">
        <f t="shared" si="12"/>
        <v>0</v>
      </c>
      <c r="BA26" s="140" t="b">
        <f t="shared" si="13"/>
        <v>0</v>
      </c>
      <c r="BB26" s="140" t="b">
        <f t="shared" si="18"/>
        <v>0</v>
      </c>
      <c r="BC26" s="140"/>
      <c r="BD26" s="140" t="b">
        <f>IF( AI26 = "Da", ISNUMBER( MATCH( AB26, tblTrezorOpstine[JIB], 0)), TRUE)</f>
        <v>1</v>
      </c>
      <c r="BE26" s="140" t="b">
        <f t="shared" si="14"/>
        <v>0</v>
      </c>
      <c r="BF26" s="140" t="b">
        <f>IF( AND( IF( ISNA( VLOOKUP( AB26, tblTrezorOpstine[], 4, 0)), FALSE, VLOOKUP( AB26, tblTrezorOpstine[], 4, 0) =  "Republika Srpska"), AI26 = "da"), AND( LEN( LEFT( AJ26, 10)) = 10, ISNUMBER( VALUE( MID( AJ26, 1, 6))), MID( AJ26, 7, 1) = "/", ISNUMBER( VALUE( MID( AJ26, 8, 3))), IF( ISNUMBER( MATCH( VALUE( MID( AJ26, 1, 6)), tblVrstaPrihoda[Vrsta prihoda], 0)), VLOOKUP( VALUE( MID( AJ26, 1, 6)), tblVrstaPrihoda[], 2, 0) = "Republika Srpska", FALSE), ISNUMBER( MATCH( MID( AJ26, 8, 3), tblTrezorOpstine[Šifra opštine], 0))), TRUE)</f>
        <v>1</v>
      </c>
      <c r="BG26" s="140" t="b">
        <f>IF( AND( IF( ISNA( VLOOKUP( AB26, tblTrezorOpstine[], 4, 0)), FALSE, VLOOKUP( AB26, tblTrezorOpstine[], 4, 0) =  "Opština"), AI26 = "da"), AND( LEN( LEFT( AJ26, 10)) = 10, ISNUMBER( VALUE( MID( AJ26, 1, 6))), MID( AJ26, 7, 1) = "/", ISNUMBER( VALUE( MID( AJ26, 8, 3))), IF( ISNUMBER( MATCH( VALUE( MID( AJ26, 1, 6)), tblVrstaPrihoda[Vrsta prihoda], 0)), VLOOKUP( VALUE( MID( AJ26, 1, 6)), tblVrstaPrihoda[], 2, 0) = "Opština", FALSE), VLOOKUP( AB26, tblTrezorOpstine[], 3, 0) = MID( AJ26, 8, 3)),TRUE)</f>
        <v>1</v>
      </c>
      <c r="BH26" s="140" t="b">
        <f>IF(AND( IF( ISNA( VLOOKUP( AB26, tblTrezorOpstine[], 4, 0)), FALSE, VLOOKUP( AB26, tblTrezorOpstine[], 4, 0) =  "Republika Srpska"), AI26 = "da"), AND( ISNUMBER( VALUE( MID( AJ26, 1, 6))),MID( AJ26, 7, 1) = "/", ISNUMBER( VALUE( MID( AJ26, 8, 3))), IF( ISNUMBER( MATCH( VALUE( MID( AJ26, 1, 6)), tblVrstaPrihoda[Vrsta prihoda], 0)), VLOOKUP( VALUE( MID( AJ26, 1, 6)), tblVrstaPrihoda[], 2, 0) = "Republika Srpska", FALSE), ISNUMBER( MATCH( CONCATENATE(  MID( AJ26, 1, 6), LEFT( AK26, 7)), tPrihodKorisnik[Kontrola napomene], 0))), TRUE)</f>
        <v>1</v>
      </c>
      <c r="BI26" s="140" t="b">
        <f>IF( AND( IF( ISNA( VLOOKUP( AB26, tblTrezorOpstine[], 4, 0)), FALSE, VLOOKUP( AB26, tblTrezorOpstine[], 4, 0) =  "Opština"), AI26 = "da"), AND( ISNUMBER( VALUE( MID( AJ26, 1, 6))), MID( AJ26, 7, 1) = "/", ISNUMBER( VALUE( MID( AJ26, 8, 3))), IF( ISNUMBER( MATCH( VALUE( MID( AJ26, 1, 6)), tblVrstaPrihoda[Vrsta prihoda], 0)), VLOOKUP( VALUE( MID( AJ26, 1, 6)), tblVrstaPrihoda[], 2, 0) = "Opština", FALSE), ISNUMBER( SUMPRODUCT( VALUE( MID( LEFT( AK26, 7), {1;2;3;4;5;6;7}, 1)), {1;1;1;1;1;1;1}) )),TRUE)</f>
        <v>1</v>
      </c>
      <c r="BJ26" s="141" t="b">
        <f t="shared" si="15"/>
        <v>1</v>
      </c>
      <c r="BK26" s="172" t="str">
        <f>IF( AND( AL26, AM26), $AN$1, "Greška kolona: " &amp; HLOOKUP( FALSE, CHOOSE( {1;2}, $AO26:$BJ26, AO$19:BJ$19), 2, 0) &amp; " (detalji).")</f>
        <v>Ispravan unos.</v>
      </c>
      <c r="BL26" s="173" t="str">
        <f>IF( AND( AL26, AM26), "", HLOOKUP( FALSE, CHOOSE( {1;2}, $AO26:$BJ26, AO$20:BJ$20), 2, 0) &amp; REPT( CHAR( 10), 2))</f>
        <v/>
      </c>
      <c r="BM26" s="144" t="str">
        <f t="shared" si="19"/>
        <v>---</v>
      </c>
    </row>
    <row r="27" spans="1:65" ht="28.5" customHeight="1" x14ac:dyDescent="0.2">
      <c r="A27"/>
      <c r="B27" s="89" t="str">
        <f t="shared" si="0"/>
        <v/>
      </c>
      <c r="C27" s="145">
        <v>7</v>
      </c>
      <c r="D27" s="264"/>
      <c r="E27" s="265"/>
      <c r="F27" s="265"/>
      <c r="G27" s="265"/>
      <c r="H27" s="265"/>
      <c r="I27" s="265"/>
      <c r="J27" s="265"/>
      <c r="K27" s="265"/>
      <c r="L27" s="265"/>
      <c r="M27" s="265"/>
      <c r="N27" s="266"/>
      <c r="O27" s="146"/>
      <c r="P27" s="147"/>
      <c r="Q27" s="148"/>
      <c r="R27" s="149"/>
      <c r="S27" s="147"/>
      <c r="T27" s="148"/>
      <c r="U27" s="149"/>
      <c r="V27" s="147"/>
      <c r="W27" s="150"/>
      <c r="X27" s="148"/>
      <c r="Y27" s="149"/>
      <c r="Z27" s="147"/>
      <c r="AA27" s="151"/>
      <c r="AB27" s="152" t="str">
        <f t="shared" si="1"/>
        <v/>
      </c>
      <c r="AC27" s="153"/>
      <c r="AD27" s="154"/>
      <c r="AE27" s="155"/>
      <c r="AF27" s="156"/>
      <c r="AG27" s="157" t="str">
        <f t="shared" si="2"/>
        <v/>
      </c>
      <c r="AH27" s="158"/>
      <c r="AI27" s="159"/>
      <c r="AJ27" s="160"/>
      <c r="AK27" s="161"/>
      <c r="AL27" s="107" t="b">
        <f t="shared" si="3"/>
        <v>1</v>
      </c>
      <c r="AM27" s="162" t="b">
        <f t="shared" si="4"/>
        <v>1</v>
      </c>
      <c r="AN27" s="163" t="b">
        <f t="shared" si="20"/>
        <v>1</v>
      </c>
      <c r="AO27" s="164" t="b">
        <f t="shared" si="21"/>
        <v>1</v>
      </c>
      <c r="AP27" s="164" t="b">
        <f t="shared" si="5"/>
        <v>0</v>
      </c>
      <c r="AQ27" s="164" t="b">
        <f t="shared" si="6"/>
        <v>0</v>
      </c>
      <c r="AR27" s="164" t="b">
        <f>IF( AQ27, VALUE( RIGHT( AB27, 1)) = IF( 11 - MOD( SUMPRODUCT( {7;6;5;4;3;2;7;6;5;4;3;2}, VALUE( MID( AB27, {1;2;3;4;5;6;7;8;9;10;11;12}, 1))), 11) &gt;= 10, 0, 11 - MOD( SUMPRODUCT( {7;6;5;4;3;2;7;6;5;4;3;2}, VALUE( MID( AB27, {1;2;3;4;5;6;7;8;9;10;11;12}, 1))), 11)), FALSE)</f>
        <v>0</v>
      </c>
      <c r="AS27" s="164" t="b">
        <f t="shared" si="7"/>
        <v>0</v>
      </c>
      <c r="AT27" s="164" t="b">
        <f t="shared" si="16"/>
        <v>0</v>
      </c>
      <c r="AU27" s="164" t="b">
        <f t="shared" si="17"/>
        <v>1</v>
      </c>
      <c r="AV27" s="164" t="b">
        <f t="shared" si="8"/>
        <v>1</v>
      </c>
      <c r="AW27" s="164" t="b">
        <f t="shared" si="9"/>
        <v>1</v>
      </c>
      <c r="AX27" s="164" t="b">
        <f t="shared" si="10"/>
        <v>1</v>
      </c>
      <c r="AY27" s="164" t="b">
        <f t="shared" si="11"/>
        <v>0</v>
      </c>
      <c r="AZ27" s="164" t="b">
        <f t="shared" si="12"/>
        <v>0</v>
      </c>
      <c r="BA27" s="164" t="b">
        <f t="shared" si="13"/>
        <v>0</v>
      </c>
      <c r="BB27" s="164" t="b">
        <f t="shared" si="18"/>
        <v>0</v>
      </c>
      <c r="BC27" s="164"/>
      <c r="BD27" s="164" t="b">
        <f>IF( AI27 = "Da", ISNUMBER( MATCH( AB27, tblTrezorOpstine[JIB], 0)), TRUE)</f>
        <v>1</v>
      </c>
      <c r="BE27" s="164" t="b">
        <f t="shared" si="14"/>
        <v>0</v>
      </c>
      <c r="BF27" s="164" t="b">
        <f>IF( AND( IF( ISNA( VLOOKUP( AB27, tblTrezorOpstine[], 4, 0)), FALSE, VLOOKUP( AB27, tblTrezorOpstine[], 4, 0) =  "Republika Srpska"), AI27 = "da"), AND( LEN( LEFT( AJ27, 10)) = 10, ISNUMBER( VALUE( MID( AJ27, 1, 6))), MID( AJ27, 7, 1) = "/", ISNUMBER( VALUE( MID( AJ27, 8, 3))), IF( ISNUMBER( MATCH( VALUE( MID( AJ27, 1, 6)), tblVrstaPrihoda[Vrsta prihoda], 0)), VLOOKUP( VALUE( MID( AJ27, 1, 6)), tblVrstaPrihoda[], 2, 0) = "Republika Srpska", FALSE), ISNUMBER( MATCH( MID( AJ27, 8, 3), tblTrezorOpstine[Šifra opštine], 0))), TRUE)</f>
        <v>1</v>
      </c>
      <c r="BG27" s="164" t="b">
        <f>IF( AND( IF( ISNA( VLOOKUP( AB27, tblTrezorOpstine[], 4, 0)), FALSE, VLOOKUP( AB27, tblTrezorOpstine[], 4, 0) =  "Opština"), AI27 = "da"), AND( LEN( LEFT( AJ27, 10)) = 10, ISNUMBER( VALUE( MID( AJ27, 1, 6))), MID( AJ27, 7, 1) = "/", ISNUMBER( VALUE( MID( AJ27, 8, 3))), IF( ISNUMBER( MATCH( VALUE( MID( AJ27, 1, 6)), tblVrstaPrihoda[Vrsta prihoda], 0)), VLOOKUP( VALUE( MID( AJ27, 1, 6)), tblVrstaPrihoda[], 2, 0) = "Opština", FALSE), VLOOKUP( AB27, tblTrezorOpstine[], 3, 0) = MID( AJ27, 8, 3)),TRUE)</f>
        <v>1</v>
      </c>
      <c r="BH27" s="164" t="b">
        <f>IF(AND( IF( ISNA( VLOOKUP( AB27, tblTrezorOpstine[], 4, 0)), FALSE, VLOOKUP( AB27, tblTrezorOpstine[], 4, 0) =  "Republika Srpska"), AI27 = "da"), AND( ISNUMBER( VALUE( MID( AJ27, 1, 6))),MID( AJ27, 7, 1) = "/", ISNUMBER( VALUE( MID( AJ27, 8, 3))), IF( ISNUMBER( MATCH( VALUE( MID( AJ27, 1, 6)), tblVrstaPrihoda[Vrsta prihoda], 0)), VLOOKUP( VALUE( MID( AJ27, 1, 6)), tblVrstaPrihoda[], 2, 0) = "Republika Srpska", FALSE), ISNUMBER( MATCH( CONCATENATE(  MID( AJ27, 1, 6), LEFT( AK27, 7)), tPrihodKorisnik[Kontrola napomene], 0))), TRUE)</f>
        <v>1</v>
      </c>
      <c r="BI27" s="164" t="b">
        <f>IF( AND( IF( ISNA( VLOOKUP( AB27, tblTrezorOpstine[], 4, 0)), FALSE, VLOOKUP( AB27, tblTrezorOpstine[], 4, 0) =  "Opština"), AI27 = "da"), AND( ISNUMBER( VALUE( MID( AJ27, 1, 6))), MID( AJ27, 7, 1) = "/", ISNUMBER( VALUE( MID( AJ27, 8, 3))), IF( ISNUMBER( MATCH( VALUE( MID( AJ27, 1, 6)), tblVrstaPrihoda[Vrsta prihoda], 0)), VLOOKUP( VALUE( MID( AJ27, 1, 6)), tblVrstaPrihoda[], 2, 0) = "Opština", FALSE), ISNUMBER( SUMPRODUCT( VALUE( MID( LEFT( AK27, 7), {1;2;3;4;5;6;7}, 1)), {1;1;1;1;1;1;1}) )),TRUE)</f>
        <v>1</v>
      </c>
      <c r="BJ27" s="165" t="b">
        <f t="shared" si="15"/>
        <v>1</v>
      </c>
      <c r="BK27" s="166" t="str">
        <f>IF( AND( AL27, AM27), $AN$1, "Greška kolona: " &amp; HLOOKUP( FALSE, CHOOSE( {1;2}, $AO27:$BJ27, AO$19:BJ$19), 2, 0) &amp; " (detalji).")</f>
        <v>Ispravan unos.</v>
      </c>
      <c r="BL27" s="116" t="str">
        <f>IF( AND( AL27, AM27), "", HLOOKUP( FALSE, CHOOSE( {1;2}, $AO27:$BJ27, AO$20:BJ$20), 2, 0) &amp; REPT( CHAR( 10), 2))</f>
        <v/>
      </c>
      <c r="BM27" s="167" t="str">
        <f t="shared" si="19"/>
        <v>---</v>
      </c>
    </row>
    <row r="28" spans="1:65" ht="28.5" customHeight="1" x14ac:dyDescent="0.2">
      <c r="A28"/>
      <c r="B28" s="168" t="str">
        <f t="shared" si="0"/>
        <v/>
      </c>
      <c r="C28" s="119">
        <v>8</v>
      </c>
      <c r="D28" s="252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120"/>
      <c r="P28" s="121"/>
      <c r="Q28" s="122"/>
      <c r="R28" s="123"/>
      <c r="S28" s="121"/>
      <c r="T28" s="122"/>
      <c r="U28" s="123"/>
      <c r="V28" s="121"/>
      <c r="W28" s="124"/>
      <c r="X28" s="122"/>
      <c r="Y28" s="123"/>
      <c r="Z28" s="121"/>
      <c r="AA28" s="125"/>
      <c r="AB28" s="126" t="str">
        <f t="shared" si="1"/>
        <v/>
      </c>
      <c r="AC28" s="127"/>
      <c r="AD28" s="128"/>
      <c r="AE28" s="129"/>
      <c r="AF28" s="130"/>
      <c r="AG28" s="131" t="str">
        <f t="shared" si="2"/>
        <v/>
      </c>
      <c r="AH28" s="132"/>
      <c r="AI28" s="133"/>
      <c r="AJ28" s="134"/>
      <c r="AK28" s="135"/>
      <c r="AL28" s="169" t="b">
        <f t="shared" si="3"/>
        <v>1</v>
      </c>
      <c r="AM28" s="170" t="b">
        <f t="shared" si="4"/>
        <v>1</v>
      </c>
      <c r="AN28" s="171" t="b">
        <f t="shared" si="20"/>
        <v>1</v>
      </c>
      <c r="AO28" s="140" t="b">
        <f t="shared" si="21"/>
        <v>1</v>
      </c>
      <c r="AP28" s="140" t="b">
        <f t="shared" si="5"/>
        <v>0</v>
      </c>
      <c r="AQ28" s="140" t="b">
        <f t="shared" si="6"/>
        <v>0</v>
      </c>
      <c r="AR28" s="140" t="b">
        <f>IF( AQ28, VALUE( RIGHT( AB28, 1)) = IF( 11 - MOD( SUMPRODUCT( {7;6;5;4;3;2;7;6;5;4;3;2}, VALUE( MID( AB28, {1;2;3;4;5;6;7;8;9;10;11;12}, 1))), 11) &gt;= 10, 0, 11 - MOD( SUMPRODUCT( {7;6;5;4;3;2;7;6;5;4;3;2}, VALUE( MID( AB28, {1;2;3;4;5;6;7;8;9;10;11;12}, 1))), 11)), FALSE)</f>
        <v>0</v>
      </c>
      <c r="AS28" s="140" t="b">
        <f t="shared" si="7"/>
        <v>0</v>
      </c>
      <c r="AT28" s="140" t="b">
        <f t="shared" si="16"/>
        <v>0</v>
      </c>
      <c r="AU28" s="140" t="b">
        <f t="shared" si="17"/>
        <v>1</v>
      </c>
      <c r="AV28" s="140" t="b">
        <f t="shared" si="8"/>
        <v>1</v>
      </c>
      <c r="AW28" s="140" t="b">
        <f t="shared" si="9"/>
        <v>1</v>
      </c>
      <c r="AX28" s="140" t="b">
        <f t="shared" si="10"/>
        <v>1</v>
      </c>
      <c r="AY28" s="140" t="b">
        <f t="shared" si="11"/>
        <v>0</v>
      </c>
      <c r="AZ28" s="140" t="b">
        <f t="shared" si="12"/>
        <v>0</v>
      </c>
      <c r="BA28" s="140" t="b">
        <f t="shared" si="13"/>
        <v>0</v>
      </c>
      <c r="BB28" s="140" t="b">
        <f t="shared" si="18"/>
        <v>0</v>
      </c>
      <c r="BC28" s="140"/>
      <c r="BD28" s="140" t="b">
        <f>IF( AI28 = "Da", ISNUMBER( MATCH( AB28, tblTrezorOpstine[JIB], 0)), TRUE)</f>
        <v>1</v>
      </c>
      <c r="BE28" s="140" t="b">
        <f t="shared" si="14"/>
        <v>0</v>
      </c>
      <c r="BF28" s="140" t="b">
        <f>IF( AND( IF( ISNA( VLOOKUP( AB28, tblTrezorOpstine[], 4, 0)), FALSE, VLOOKUP( AB28, tblTrezorOpstine[], 4, 0) =  "Republika Srpska"), AI28 = "da"), AND( LEN( LEFT( AJ28, 10)) = 10, ISNUMBER( VALUE( MID( AJ28, 1, 6))), MID( AJ28, 7, 1) = "/", ISNUMBER( VALUE( MID( AJ28, 8, 3))), IF( ISNUMBER( MATCH( VALUE( MID( AJ28, 1, 6)), tblVrstaPrihoda[Vrsta prihoda], 0)), VLOOKUP( VALUE( MID( AJ28, 1, 6)), tblVrstaPrihoda[], 2, 0) = "Republika Srpska", FALSE), ISNUMBER( MATCH( MID( AJ28, 8, 3), tblTrezorOpstine[Šifra opštine], 0))), TRUE)</f>
        <v>1</v>
      </c>
      <c r="BG28" s="140" t="b">
        <f>IF( AND( IF( ISNA( VLOOKUP( AB28, tblTrezorOpstine[], 4, 0)), FALSE, VLOOKUP( AB28, tblTrezorOpstine[], 4, 0) =  "Opština"), AI28 = "da"), AND( LEN( LEFT( AJ28, 10)) = 10, ISNUMBER( VALUE( MID( AJ28, 1, 6))), MID( AJ28, 7, 1) = "/", ISNUMBER( VALUE( MID( AJ28, 8, 3))), IF( ISNUMBER( MATCH( VALUE( MID( AJ28, 1, 6)), tblVrstaPrihoda[Vrsta prihoda], 0)), VLOOKUP( VALUE( MID( AJ28, 1, 6)), tblVrstaPrihoda[], 2, 0) = "Opština", FALSE), VLOOKUP( AB28, tblTrezorOpstine[], 3, 0) = MID( AJ28, 8, 3)),TRUE)</f>
        <v>1</v>
      </c>
      <c r="BH28" s="140" t="b">
        <f>IF(AND( IF( ISNA( VLOOKUP( AB28, tblTrezorOpstine[], 4, 0)), FALSE, VLOOKUP( AB28, tblTrezorOpstine[], 4, 0) =  "Republika Srpska"), AI28 = "da"), AND( ISNUMBER( VALUE( MID( AJ28, 1, 6))),MID( AJ28, 7, 1) = "/", ISNUMBER( VALUE( MID( AJ28, 8, 3))), IF( ISNUMBER( MATCH( VALUE( MID( AJ28, 1, 6)), tblVrstaPrihoda[Vrsta prihoda], 0)), VLOOKUP( VALUE( MID( AJ28, 1, 6)), tblVrstaPrihoda[], 2, 0) = "Republika Srpska", FALSE), ISNUMBER( MATCH( CONCATENATE(  MID( AJ28, 1, 6), LEFT( AK28, 7)), tPrihodKorisnik[Kontrola napomene], 0))), TRUE)</f>
        <v>1</v>
      </c>
      <c r="BI28" s="140" t="b">
        <f>IF( AND( IF( ISNA( VLOOKUP( AB28, tblTrezorOpstine[], 4, 0)), FALSE, VLOOKUP( AB28, tblTrezorOpstine[], 4, 0) =  "Opština"), AI28 = "da"), AND( ISNUMBER( VALUE( MID( AJ28, 1, 6))), MID( AJ28, 7, 1) = "/", ISNUMBER( VALUE( MID( AJ28, 8, 3))), IF( ISNUMBER( MATCH( VALUE( MID( AJ28, 1, 6)), tblVrstaPrihoda[Vrsta prihoda], 0)), VLOOKUP( VALUE( MID( AJ28, 1, 6)), tblVrstaPrihoda[], 2, 0) = "Opština", FALSE), ISNUMBER( SUMPRODUCT( VALUE( MID( LEFT( AK28, 7), {1;2;3;4;5;6;7}, 1)), {1;1;1;1;1;1;1}) )),TRUE)</f>
        <v>1</v>
      </c>
      <c r="BJ28" s="141" t="b">
        <f t="shared" si="15"/>
        <v>1</v>
      </c>
      <c r="BK28" s="172" t="str">
        <f>IF( AND( AL28, AM28), $AN$1, "Greška kolona: " &amp; HLOOKUP( FALSE, CHOOSE( {1;2}, $AO28:$BJ28, AO$19:BJ$19), 2, 0) &amp; " (detalji).")</f>
        <v>Ispravan unos.</v>
      </c>
      <c r="BL28" s="173" t="str">
        <f>IF( AND( AL28, AM28), "", HLOOKUP( FALSE, CHOOSE( {1;2}, $AO28:$BJ28, AO$20:BJ$20), 2, 0) &amp; REPT( CHAR( 10), 2))</f>
        <v/>
      </c>
      <c r="BM28" s="144" t="str">
        <f t="shared" si="19"/>
        <v>---</v>
      </c>
    </row>
    <row r="29" spans="1:65" ht="28.5" customHeight="1" x14ac:dyDescent="0.2">
      <c r="A29"/>
      <c r="B29" s="89" t="str">
        <f t="shared" si="0"/>
        <v/>
      </c>
      <c r="C29" s="145">
        <v>9</v>
      </c>
      <c r="D29" s="264"/>
      <c r="E29" s="265"/>
      <c r="F29" s="265"/>
      <c r="G29" s="265"/>
      <c r="H29" s="265"/>
      <c r="I29" s="265"/>
      <c r="J29" s="265"/>
      <c r="K29" s="265"/>
      <c r="L29" s="265"/>
      <c r="M29" s="265"/>
      <c r="N29" s="266"/>
      <c r="O29" s="146"/>
      <c r="P29" s="147"/>
      <c r="Q29" s="148"/>
      <c r="R29" s="149"/>
      <c r="S29" s="147"/>
      <c r="T29" s="148"/>
      <c r="U29" s="149"/>
      <c r="V29" s="147"/>
      <c r="W29" s="150"/>
      <c r="X29" s="148"/>
      <c r="Y29" s="149"/>
      <c r="Z29" s="147"/>
      <c r="AA29" s="151"/>
      <c r="AB29" s="152" t="str">
        <f t="shared" si="1"/>
        <v/>
      </c>
      <c r="AC29" s="153"/>
      <c r="AD29" s="154"/>
      <c r="AE29" s="155"/>
      <c r="AF29" s="156"/>
      <c r="AG29" s="157" t="str">
        <f t="shared" si="2"/>
        <v/>
      </c>
      <c r="AH29" s="158"/>
      <c r="AI29" s="159"/>
      <c r="AJ29" s="160"/>
      <c r="AK29" s="161"/>
      <c r="AL29" s="107" t="b">
        <f t="shared" si="3"/>
        <v>1</v>
      </c>
      <c r="AM29" s="162" t="b">
        <f t="shared" si="4"/>
        <v>1</v>
      </c>
      <c r="AN29" s="163" t="b">
        <f t="shared" si="20"/>
        <v>1</v>
      </c>
      <c r="AO29" s="164" t="b">
        <f t="shared" si="21"/>
        <v>1</v>
      </c>
      <c r="AP29" s="164" t="b">
        <f t="shared" si="5"/>
        <v>0</v>
      </c>
      <c r="AQ29" s="164" t="b">
        <f t="shared" si="6"/>
        <v>0</v>
      </c>
      <c r="AR29" s="164" t="b">
        <f>IF( AQ29, VALUE( RIGHT( AB29, 1)) = IF( 11 - MOD( SUMPRODUCT( {7;6;5;4;3;2;7;6;5;4;3;2}, VALUE( MID( AB29, {1;2;3;4;5;6;7;8;9;10;11;12}, 1))), 11) &gt;= 10, 0, 11 - MOD( SUMPRODUCT( {7;6;5;4;3;2;7;6;5;4;3;2}, VALUE( MID( AB29, {1;2;3;4;5;6;7;8;9;10;11;12}, 1))), 11)), FALSE)</f>
        <v>0</v>
      </c>
      <c r="AS29" s="164" t="b">
        <f t="shared" si="7"/>
        <v>0</v>
      </c>
      <c r="AT29" s="164" t="b">
        <f t="shared" si="16"/>
        <v>0</v>
      </c>
      <c r="AU29" s="164" t="b">
        <f t="shared" si="17"/>
        <v>1</v>
      </c>
      <c r="AV29" s="164" t="b">
        <f t="shared" si="8"/>
        <v>1</v>
      </c>
      <c r="AW29" s="164" t="b">
        <f t="shared" si="9"/>
        <v>1</v>
      </c>
      <c r="AX29" s="164" t="b">
        <f t="shared" si="10"/>
        <v>1</v>
      </c>
      <c r="AY29" s="164" t="b">
        <f t="shared" si="11"/>
        <v>0</v>
      </c>
      <c r="AZ29" s="164" t="b">
        <f t="shared" si="12"/>
        <v>0</v>
      </c>
      <c r="BA29" s="164" t="b">
        <f t="shared" si="13"/>
        <v>0</v>
      </c>
      <c r="BB29" s="164" t="b">
        <f t="shared" si="18"/>
        <v>0</v>
      </c>
      <c r="BC29" s="164"/>
      <c r="BD29" s="164" t="b">
        <f>IF( AI29 = "Da", ISNUMBER( MATCH( AB29, tblTrezorOpstine[JIB], 0)), TRUE)</f>
        <v>1</v>
      </c>
      <c r="BE29" s="164" t="b">
        <f t="shared" si="14"/>
        <v>0</v>
      </c>
      <c r="BF29" s="164" t="b">
        <f>IF( AND( IF( ISNA( VLOOKUP( AB29, tblTrezorOpstine[], 4, 0)), FALSE, VLOOKUP( AB29, tblTrezorOpstine[], 4, 0) =  "Republika Srpska"), AI29 = "da"), AND( LEN( LEFT( AJ29, 10)) = 10, ISNUMBER( VALUE( MID( AJ29, 1, 6))), MID( AJ29, 7, 1) = "/", ISNUMBER( VALUE( MID( AJ29, 8, 3))), IF( ISNUMBER( MATCH( VALUE( MID( AJ29, 1, 6)), tblVrstaPrihoda[Vrsta prihoda], 0)), VLOOKUP( VALUE( MID( AJ29, 1, 6)), tblVrstaPrihoda[], 2, 0) = "Republika Srpska", FALSE), ISNUMBER( MATCH( MID( AJ29, 8, 3), tblTrezorOpstine[Šifra opštine], 0))), TRUE)</f>
        <v>1</v>
      </c>
      <c r="BG29" s="164" t="b">
        <f>IF( AND( IF( ISNA( VLOOKUP( AB29, tblTrezorOpstine[], 4, 0)), FALSE, VLOOKUP( AB29, tblTrezorOpstine[], 4, 0) =  "Opština"), AI29 = "da"), AND( LEN( LEFT( AJ29, 10)) = 10, ISNUMBER( VALUE( MID( AJ29, 1, 6))), MID( AJ29, 7, 1) = "/", ISNUMBER( VALUE( MID( AJ29, 8, 3))), IF( ISNUMBER( MATCH( VALUE( MID( AJ29, 1, 6)), tblVrstaPrihoda[Vrsta prihoda], 0)), VLOOKUP( VALUE( MID( AJ29, 1, 6)), tblVrstaPrihoda[], 2, 0) = "Opština", FALSE), VLOOKUP( AB29, tblTrezorOpstine[], 3, 0) = MID( AJ29, 8, 3)),TRUE)</f>
        <v>1</v>
      </c>
      <c r="BH29" s="164" t="b">
        <f>IF(AND( IF( ISNA( VLOOKUP( AB29, tblTrezorOpstine[], 4, 0)), FALSE, VLOOKUP( AB29, tblTrezorOpstine[], 4, 0) =  "Republika Srpska"), AI29 = "da"), AND( ISNUMBER( VALUE( MID( AJ29, 1, 6))),MID( AJ29, 7, 1) = "/", ISNUMBER( VALUE( MID( AJ29, 8, 3))), IF( ISNUMBER( MATCH( VALUE( MID( AJ29, 1, 6)), tblVrstaPrihoda[Vrsta prihoda], 0)), VLOOKUP( VALUE( MID( AJ29, 1, 6)), tblVrstaPrihoda[], 2, 0) = "Republika Srpska", FALSE), ISNUMBER( MATCH( CONCATENATE(  MID( AJ29, 1, 6), LEFT( AK29, 7)), tPrihodKorisnik[Kontrola napomene], 0))), TRUE)</f>
        <v>1</v>
      </c>
      <c r="BI29" s="164" t="b">
        <f>IF( AND( IF( ISNA( VLOOKUP( AB29, tblTrezorOpstine[], 4, 0)), FALSE, VLOOKUP( AB29, tblTrezorOpstine[], 4, 0) =  "Opština"), AI29 = "da"), AND( ISNUMBER( VALUE( MID( AJ29, 1, 6))), MID( AJ29, 7, 1) = "/", ISNUMBER( VALUE( MID( AJ29, 8, 3))), IF( ISNUMBER( MATCH( VALUE( MID( AJ29, 1, 6)), tblVrstaPrihoda[Vrsta prihoda], 0)), VLOOKUP( VALUE( MID( AJ29, 1, 6)), tblVrstaPrihoda[], 2, 0) = "Opština", FALSE), ISNUMBER( SUMPRODUCT( VALUE( MID( LEFT( AK29, 7), {1;2;3;4;5;6;7}, 1)), {1;1;1;1;1;1;1}) )),TRUE)</f>
        <v>1</v>
      </c>
      <c r="BJ29" s="165" t="b">
        <f t="shared" si="15"/>
        <v>1</v>
      </c>
      <c r="BK29" s="166" t="str">
        <f>IF( AND( AL29, AM29), $AN$1, "Greška kolona: " &amp; HLOOKUP( FALSE, CHOOSE( {1;2}, $AO29:$BJ29, AO$19:BJ$19), 2, 0) &amp; " (detalji).")</f>
        <v>Ispravan unos.</v>
      </c>
      <c r="BL29" s="116" t="str">
        <f>IF( AND( AL29, AM29), "", HLOOKUP( FALSE, CHOOSE( {1;2}, $AO29:$BJ29, AO$20:BJ$20), 2, 0) &amp; REPT( CHAR( 10), 2))</f>
        <v/>
      </c>
      <c r="BM29" s="167" t="str">
        <f t="shared" si="19"/>
        <v>---</v>
      </c>
    </row>
    <row r="30" spans="1:65" ht="28.5" customHeight="1" x14ac:dyDescent="0.2">
      <c r="A30"/>
      <c r="B30" s="168" t="str">
        <f t="shared" si="0"/>
        <v/>
      </c>
      <c r="C30" s="119">
        <v>10</v>
      </c>
      <c r="D30" s="252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120"/>
      <c r="P30" s="121"/>
      <c r="Q30" s="122"/>
      <c r="R30" s="123"/>
      <c r="S30" s="121"/>
      <c r="T30" s="122"/>
      <c r="U30" s="123"/>
      <c r="V30" s="121"/>
      <c r="W30" s="124"/>
      <c r="X30" s="122"/>
      <c r="Y30" s="123"/>
      <c r="Z30" s="121"/>
      <c r="AA30" s="125"/>
      <c r="AB30" s="126" t="str">
        <f t="shared" si="1"/>
        <v/>
      </c>
      <c r="AC30" s="127"/>
      <c r="AD30" s="128"/>
      <c r="AE30" s="129"/>
      <c r="AF30" s="130"/>
      <c r="AG30" s="131" t="str">
        <f t="shared" si="2"/>
        <v/>
      </c>
      <c r="AH30" s="132"/>
      <c r="AI30" s="133"/>
      <c r="AJ30" s="134"/>
      <c r="AK30" s="135"/>
      <c r="AL30" s="169" t="b">
        <f t="shared" si="3"/>
        <v>1</v>
      </c>
      <c r="AM30" s="170" t="b">
        <f t="shared" si="4"/>
        <v>1</v>
      </c>
      <c r="AN30" s="171" t="b">
        <f t="shared" si="20"/>
        <v>1</v>
      </c>
      <c r="AO30" s="140" t="b">
        <f t="shared" si="21"/>
        <v>1</v>
      </c>
      <c r="AP30" s="140" t="b">
        <f t="shared" si="5"/>
        <v>0</v>
      </c>
      <c r="AQ30" s="140" t="b">
        <f t="shared" si="6"/>
        <v>0</v>
      </c>
      <c r="AR30" s="140" t="b">
        <f>IF( AQ30, VALUE( RIGHT( AB30, 1)) = IF( 11 - MOD( SUMPRODUCT( {7;6;5;4;3;2;7;6;5;4;3;2}, VALUE( MID( AB30, {1;2;3;4;5;6;7;8;9;10;11;12}, 1))), 11) &gt;= 10, 0, 11 - MOD( SUMPRODUCT( {7;6;5;4;3;2;7;6;5;4;3;2}, VALUE( MID( AB30, {1;2;3;4;5;6;7;8;9;10;11;12}, 1))), 11)), FALSE)</f>
        <v>0</v>
      </c>
      <c r="AS30" s="140" t="b">
        <f t="shared" si="7"/>
        <v>0</v>
      </c>
      <c r="AT30" s="140" t="b">
        <f t="shared" si="16"/>
        <v>0</v>
      </c>
      <c r="AU30" s="140" t="b">
        <f t="shared" si="17"/>
        <v>1</v>
      </c>
      <c r="AV30" s="140" t="b">
        <f t="shared" si="8"/>
        <v>1</v>
      </c>
      <c r="AW30" s="140" t="b">
        <f t="shared" si="9"/>
        <v>1</v>
      </c>
      <c r="AX30" s="140" t="b">
        <f t="shared" si="10"/>
        <v>1</v>
      </c>
      <c r="AY30" s="140" t="b">
        <f t="shared" si="11"/>
        <v>0</v>
      </c>
      <c r="AZ30" s="140" t="b">
        <f t="shared" si="12"/>
        <v>0</v>
      </c>
      <c r="BA30" s="140" t="b">
        <f t="shared" si="13"/>
        <v>0</v>
      </c>
      <c r="BB30" s="140" t="b">
        <f t="shared" si="18"/>
        <v>0</v>
      </c>
      <c r="BC30" s="140"/>
      <c r="BD30" s="140" t="b">
        <f>IF( AI30 = "Da", ISNUMBER( MATCH( AB30, tblTrezorOpstine[JIB], 0)), TRUE)</f>
        <v>1</v>
      </c>
      <c r="BE30" s="140" t="b">
        <f t="shared" si="14"/>
        <v>0</v>
      </c>
      <c r="BF30" s="140" t="b">
        <f>IF( AND( IF( ISNA( VLOOKUP( AB30, tblTrezorOpstine[], 4, 0)), FALSE, VLOOKUP( AB30, tblTrezorOpstine[], 4, 0) =  "Republika Srpska"), AI30 = "da"), AND( LEN( LEFT( AJ30, 10)) = 10, ISNUMBER( VALUE( MID( AJ30, 1, 6))), MID( AJ30, 7, 1) = "/", ISNUMBER( VALUE( MID( AJ30, 8, 3))), IF( ISNUMBER( MATCH( VALUE( MID( AJ30, 1, 6)), tblVrstaPrihoda[Vrsta prihoda], 0)), VLOOKUP( VALUE( MID( AJ30, 1, 6)), tblVrstaPrihoda[], 2, 0) = "Republika Srpska", FALSE), ISNUMBER( MATCH( MID( AJ30, 8, 3), tblTrezorOpstine[Šifra opštine], 0))), TRUE)</f>
        <v>1</v>
      </c>
      <c r="BG30" s="140" t="b">
        <f>IF( AND( IF( ISNA( VLOOKUP( AB30, tblTrezorOpstine[], 4, 0)), FALSE, VLOOKUP( AB30, tblTrezorOpstine[], 4, 0) =  "Opština"), AI30 = "da"), AND( LEN( LEFT( AJ30, 10)) = 10, ISNUMBER( VALUE( MID( AJ30, 1, 6))), MID( AJ30, 7, 1) = "/", ISNUMBER( VALUE( MID( AJ30, 8, 3))), IF( ISNUMBER( MATCH( VALUE( MID( AJ30, 1, 6)), tblVrstaPrihoda[Vrsta prihoda], 0)), VLOOKUP( VALUE( MID( AJ30, 1, 6)), tblVrstaPrihoda[], 2, 0) = "Opština", FALSE), VLOOKUP( AB30, tblTrezorOpstine[], 3, 0) = MID( AJ30, 8, 3)),TRUE)</f>
        <v>1</v>
      </c>
      <c r="BH30" s="140" t="b">
        <f>IF(AND( IF( ISNA( VLOOKUP( AB30, tblTrezorOpstine[], 4, 0)), FALSE, VLOOKUP( AB30, tblTrezorOpstine[], 4, 0) =  "Republika Srpska"), AI30 = "da"), AND( ISNUMBER( VALUE( MID( AJ30, 1, 6))),MID( AJ30, 7, 1) = "/", ISNUMBER( VALUE( MID( AJ30, 8, 3))), IF( ISNUMBER( MATCH( VALUE( MID( AJ30, 1, 6)), tblVrstaPrihoda[Vrsta prihoda], 0)), VLOOKUP( VALUE( MID( AJ30, 1, 6)), tblVrstaPrihoda[], 2, 0) = "Republika Srpska", FALSE), ISNUMBER( MATCH( CONCATENATE(  MID( AJ30, 1, 6), LEFT( AK30, 7)), tPrihodKorisnik[Kontrola napomene], 0))), TRUE)</f>
        <v>1</v>
      </c>
      <c r="BI30" s="140" t="b">
        <f>IF( AND( IF( ISNA( VLOOKUP( AB30, tblTrezorOpstine[], 4, 0)), FALSE, VLOOKUP( AB30, tblTrezorOpstine[], 4, 0) =  "Opština"), AI30 = "da"), AND( ISNUMBER( VALUE( MID( AJ30, 1, 6))), MID( AJ30, 7, 1) = "/", ISNUMBER( VALUE( MID( AJ30, 8, 3))), IF( ISNUMBER( MATCH( VALUE( MID( AJ30, 1, 6)), tblVrstaPrihoda[Vrsta prihoda], 0)), VLOOKUP( VALUE( MID( AJ30, 1, 6)), tblVrstaPrihoda[], 2, 0) = "Opština", FALSE), ISNUMBER( SUMPRODUCT( VALUE( MID( LEFT( AK30, 7), {1;2;3;4;5;6;7}, 1)), {1;1;1;1;1;1;1}) )),TRUE)</f>
        <v>1</v>
      </c>
      <c r="BJ30" s="141" t="b">
        <f t="shared" si="15"/>
        <v>1</v>
      </c>
      <c r="BK30" s="172" t="str">
        <f>IF( AND( AL30, AM30), $AN$1, "Greška kolona: " &amp; HLOOKUP( FALSE, CHOOSE( {1;2}, $AO30:$BJ30, AO$19:BJ$19), 2, 0) &amp; " (detalji).")</f>
        <v>Ispravan unos.</v>
      </c>
      <c r="BL30" s="173" t="str">
        <f>IF( AND( AL30, AM30), "", HLOOKUP( FALSE, CHOOSE( {1;2}, $AO30:$BJ30, AO$20:BJ$20), 2, 0) &amp; REPT( CHAR( 10), 2))</f>
        <v/>
      </c>
      <c r="BM30" s="144" t="str">
        <f t="shared" si="19"/>
        <v>---</v>
      </c>
    </row>
    <row r="31" spans="1:65" ht="28.5" customHeight="1" x14ac:dyDescent="0.2">
      <c r="A31"/>
      <c r="B31" s="89" t="str">
        <f t="shared" si="0"/>
        <v/>
      </c>
      <c r="C31" s="145">
        <v>11</v>
      </c>
      <c r="D31" s="264"/>
      <c r="E31" s="265"/>
      <c r="F31" s="265"/>
      <c r="G31" s="265"/>
      <c r="H31" s="265"/>
      <c r="I31" s="265"/>
      <c r="J31" s="265"/>
      <c r="K31" s="265"/>
      <c r="L31" s="265"/>
      <c r="M31" s="265"/>
      <c r="N31" s="266"/>
      <c r="O31" s="146"/>
      <c r="P31" s="147"/>
      <c r="Q31" s="148"/>
      <c r="R31" s="149"/>
      <c r="S31" s="147"/>
      <c r="T31" s="148"/>
      <c r="U31" s="149"/>
      <c r="V31" s="147"/>
      <c r="W31" s="150"/>
      <c r="X31" s="148"/>
      <c r="Y31" s="149"/>
      <c r="Z31" s="147"/>
      <c r="AA31" s="151"/>
      <c r="AB31" s="152" t="str">
        <f t="shared" si="1"/>
        <v/>
      </c>
      <c r="AC31" s="153"/>
      <c r="AD31" s="99"/>
      <c r="AE31" s="100"/>
      <c r="AF31" s="101"/>
      <c r="AG31" s="157" t="str">
        <f t="shared" si="2"/>
        <v/>
      </c>
      <c r="AH31" s="158"/>
      <c r="AI31" s="159"/>
      <c r="AJ31" s="160"/>
      <c r="AK31" s="161"/>
      <c r="AL31" s="107" t="b">
        <f t="shared" si="3"/>
        <v>1</v>
      </c>
      <c r="AM31" s="162" t="b">
        <f t="shared" si="4"/>
        <v>1</v>
      </c>
      <c r="AN31" s="163" t="b">
        <f t="shared" si="20"/>
        <v>1</v>
      </c>
      <c r="AO31" s="164" t="b">
        <f t="shared" si="21"/>
        <v>1</v>
      </c>
      <c r="AP31" s="164" t="b">
        <f t="shared" si="5"/>
        <v>0</v>
      </c>
      <c r="AQ31" s="164" t="b">
        <f t="shared" si="6"/>
        <v>0</v>
      </c>
      <c r="AR31" s="164" t="b">
        <f>IF( AQ31, VALUE( RIGHT( AB31, 1)) = IF( 11 - MOD( SUMPRODUCT( {7;6;5;4;3;2;7;6;5;4;3;2}, VALUE( MID( AB31, {1;2;3;4;5;6;7;8;9;10;11;12}, 1))), 11) &gt;= 10, 0, 11 - MOD( SUMPRODUCT( {7;6;5;4;3;2;7;6;5;4;3;2}, VALUE( MID( AB31, {1;2;3;4;5;6;7;8;9;10;11;12}, 1))), 11)), FALSE)</f>
        <v>0</v>
      </c>
      <c r="AS31" s="164" t="b">
        <f t="shared" si="7"/>
        <v>0</v>
      </c>
      <c r="AT31" s="164" t="b">
        <f t="shared" si="16"/>
        <v>0</v>
      </c>
      <c r="AU31" s="164" t="b">
        <f t="shared" si="17"/>
        <v>1</v>
      </c>
      <c r="AV31" s="164" t="b">
        <f t="shared" si="8"/>
        <v>1</v>
      </c>
      <c r="AW31" s="164" t="b">
        <f t="shared" si="9"/>
        <v>1</v>
      </c>
      <c r="AX31" s="164" t="b">
        <f t="shared" si="10"/>
        <v>1</v>
      </c>
      <c r="AY31" s="164" t="b">
        <f t="shared" si="11"/>
        <v>0</v>
      </c>
      <c r="AZ31" s="164" t="b">
        <f t="shared" si="12"/>
        <v>0</v>
      </c>
      <c r="BA31" s="164" t="b">
        <f t="shared" si="13"/>
        <v>0</v>
      </c>
      <c r="BB31" s="164" t="b">
        <f t="shared" si="18"/>
        <v>0</v>
      </c>
      <c r="BC31" s="164"/>
      <c r="BD31" s="164" t="b">
        <f>IF( AI31 = "Da", ISNUMBER( MATCH( AB31, tblTrezorOpstine[JIB], 0)), TRUE)</f>
        <v>1</v>
      </c>
      <c r="BE31" s="164" t="b">
        <f t="shared" si="14"/>
        <v>0</v>
      </c>
      <c r="BF31" s="164" t="b">
        <f>IF( AND( IF( ISNA( VLOOKUP( AB31, tblTrezorOpstine[], 4, 0)), FALSE, VLOOKUP( AB31, tblTrezorOpstine[], 4, 0) =  "Republika Srpska"), AI31 = "da"), AND( LEN( LEFT( AJ31, 10)) = 10, ISNUMBER( VALUE( MID( AJ31, 1, 6))), MID( AJ31, 7, 1) = "/", ISNUMBER( VALUE( MID( AJ31, 8, 3))), IF( ISNUMBER( MATCH( VALUE( MID( AJ31, 1, 6)), tblVrstaPrihoda[Vrsta prihoda], 0)), VLOOKUP( VALUE( MID( AJ31, 1, 6)), tblVrstaPrihoda[], 2, 0) = "Republika Srpska", FALSE), ISNUMBER( MATCH( MID( AJ31, 8, 3), tblTrezorOpstine[Šifra opštine], 0))), TRUE)</f>
        <v>1</v>
      </c>
      <c r="BG31" s="164" t="b">
        <f>IF( AND( IF( ISNA( VLOOKUP( AB31, tblTrezorOpstine[], 4, 0)), FALSE, VLOOKUP( AB31, tblTrezorOpstine[], 4, 0) =  "Opština"), AI31 = "da"), AND( LEN( LEFT( AJ31, 10)) = 10, ISNUMBER( VALUE( MID( AJ31, 1, 6))), MID( AJ31, 7, 1) = "/", ISNUMBER( VALUE( MID( AJ31, 8, 3))), IF( ISNUMBER( MATCH( VALUE( MID( AJ31, 1, 6)), tblVrstaPrihoda[Vrsta prihoda], 0)), VLOOKUP( VALUE( MID( AJ31, 1, 6)), tblVrstaPrihoda[], 2, 0) = "Opština", FALSE), VLOOKUP( AB31, tblTrezorOpstine[], 3, 0) = MID( AJ31, 8, 3)),TRUE)</f>
        <v>1</v>
      </c>
      <c r="BH31" s="164" t="b">
        <f>IF(AND( IF( ISNA( VLOOKUP( AB31, tblTrezorOpstine[], 4, 0)), FALSE, VLOOKUP( AB31, tblTrezorOpstine[], 4, 0) =  "Republika Srpska"), AI31 = "da"), AND( ISNUMBER( VALUE( MID( AJ31, 1, 6))),MID( AJ31, 7, 1) = "/", ISNUMBER( VALUE( MID( AJ31, 8, 3))), IF( ISNUMBER( MATCH( VALUE( MID( AJ31, 1, 6)), tblVrstaPrihoda[Vrsta prihoda], 0)), VLOOKUP( VALUE( MID( AJ31, 1, 6)), tblVrstaPrihoda[], 2, 0) = "Republika Srpska", FALSE), ISNUMBER( MATCH( CONCATENATE(  MID( AJ31, 1, 6), LEFT( AK31, 7)), tPrihodKorisnik[Kontrola napomene], 0))), TRUE)</f>
        <v>1</v>
      </c>
      <c r="BI31" s="164" t="b">
        <f>IF( AND( IF( ISNA( VLOOKUP( AB31, tblTrezorOpstine[], 4, 0)), FALSE, VLOOKUP( AB31, tblTrezorOpstine[], 4, 0) =  "Opština"), AI31 = "da"), AND( ISNUMBER( VALUE( MID( AJ31, 1, 6))), MID( AJ31, 7, 1) = "/", ISNUMBER( VALUE( MID( AJ31, 8, 3))), IF( ISNUMBER( MATCH( VALUE( MID( AJ31, 1, 6)), tblVrstaPrihoda[Vrsta prihoda], 0)), VLOOKUP( VALUE( MID( AJ31, 1, 6)), tblVrstaPrihoda[], 2, 0) = "Opština", FALSE), ISNUMBER( SUMPRODUCT( VALUE( MID( LEFT( AK31, 7), {1;2;3;4;5;6;7}, 1)), {1;1;1;1;1;1;1}) )),TRUE)</f>
        <v>1</v>
      </c>
      <c r="BJ31" s="165" t="b">
        <f t="shared" si="15"/>
        <v>1</v>
      </c>
      <c r="BK31" s="166" t="str">
        <f>IF( AND( AL31, AM31), $AN$1, "Greška kolona: " &amp; HLOOKUP( FALSE, CHOOSE( {1;2}, $AO31:$BJ31, AO$19:BJ$19), 2, 0) &amp; " (detalji).")</f>
        <v>Ispravan unos.</v>
      </c>
      <c r="BL31" s="116" t="str">
        <f>IF( AND( AL31, AM31), "", HLOOKUP( FALSE, CHOOSE( {1;2}, $AO31:$BJ31, AO$20:BJ$20), 2, 0) &amp; REPT( CHAR( 10), 2))</f>
        <v/>
      </c>
      <c r="BM31" s="167" t="str">
        <f t="shared" si="19"/>
        <v>---</v>
      </c>
    </row>
    <row r="32" spans="1:65" ht="28.5" customHeight="1" x14ac:dyDescent="0.2">
      <c r="A32"/>
      <c r="B32" s="168" t="str">
        <f t="shared" si="0"/>
        <v/>
      </c>
      <c r="C32" s="119">
        <v>12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120"/>
      <c r="P32" s="121"/>
      <c r="Q32" s="122"/>
      <c r="R32" s="123"/>
      <c r="S32" s="121"/>
      <c r="T32" s="122"/>
      <c r="U32" s="123"/>
      <c r="V32" s="121"/>
      <c r="W32" s="124"/>
      <c r="X32" s="122"/>
      <c r="Y32" s="123"/>
      <c r="Z32" s="121"/>
      <c r="AA32" s="125"/>
      <c r="AB32" s="126" t="str">
        <f t="shared" si="1"/>
        <v/>
      </c>
      <c r="AC32" s="127"/>
      <c r="AD32" s="128"/>
      <c r="AE32" s="129"/>
      <c r="AF32" s="130"/>
      <c r="AG32" s="131" t="str">
        <f t="shared" si="2"/>
        <v/>
      </c>
      <c r="AH32" s="132"/>
      <c r="AI32" s="159"/>
      <c r="AJ32" s="134"/>
      <c r="AK32" s="135"/>
      <c r="AL32" s="169" t="b">
        <f t="shared" si="3"/>
        <v>1</v>
      </c>
      <c r="AM32" s="170" t="b">
        <f t="shared" si="4"/>
        <v>1</v>
      </c>
      <c r="AN32" s="171" t="b">
        <f t="shared" si="20"/>
        <v>1</v>
      </c>
      <c r="AO32" s="140" t="b">
        <f t="shared" si="21"/>
        <v>1</v>
      </c>
      <c r="AP32" s="140" t="b">
        <f t="shared" si="5"/>
        <v>0</v>
      </c>
      <c r="AQ32" s="140" t="b">
        <f t="shared" si="6"/>
        <v>0</v>
      </c>
      <c r="AR32" s="140" t="b">
        <f>IF( AQ32, VALUE( RIGHT( AB32, 1)) = IF( 11 - MOD( SUMPRODUCT( {7;6;5;4;3;2;7;6;5;4;3;2}, VALUE( MID( AB32, {1;2;3;4;5;6;7;8;9;10;11;12}, 1))), 11) &gt;= 10, 0, 11 - MOD( SUMPRODUCT( {7;6;5;4;3;2;7;6;5;4;3;2}, VALUE( MID( AB32, {1;2;3;4;5;6;7;8;9;10;11;12}, 1))), 11)), FALSE)</f>
        <v>0</v>
      </c>
      <c r="AS32" s="140" t="b">
        <f t="shared" si="7"/>
        <v>0</v>
      </c>
      <c r="AT32" s="140" t="b">
        <f t="shared" si="16"/>
        <v>0</v>
      </c>
      <c r="AU32" s="140" t="b">
        <f t="shared" si="17"/>
        <v>1</v>
      </c>
      <c r="AV32" s="140" t="b">
        <f t="shared" si="8"/>
        <v>1</v>
      </c>
      <c r="AW32" s="140" t="b">
        <f t="shared" si="9"/>
        <v>1</v>
      </c>
      <c r="AX32" s="140" t="b">
        <f t="shared" si="10"/>
        <v>1</v>
      </c>
      <c r="AY32" s="140" t="b">
        <f t="shared" si="11"/>
        <v>0</v>
      </c>
      <c r="AZ32" s="140" t="b">
        <f t="shared" si="12"/>
        <v>0</v>
      </c>
      <c r="BA32" s="140" t="b">
        <f t="shared" si="13"/>
        <v>0</v>
      </c>
      <c r="BB32" s="140" t="b">
        <f t="shared" si="18"/>
        <v>0</v>
      </c>
      <c r="BC32" s="140"/>
      <c r="BD32" s="140" t="b">
        <f>IF( AI32 = "Da", ISNUMBER( MATCH( AB32, tblTrezorOpstine[JIB], 0)), TRUE)</f>
        <v>1</v>
      </c>
      <c r="BE32" s="140" t="b">
        <f t="shared" si="14"/>
        <v>0</v>
      </c>
      <c r="BF32" s="174" t="b">
        <f>IF( AND( IF( ISNA( VLOOKUP( AB32, tblTrezorOpstine[], 4, 0)), FALSE, VLOOKUP( AB32, tblTrezorOpstine[], 4, 0) =  "Republika Srpska"), AI32 = "da"), AND( LEN( LEFT( AJ32, 10)) = 10, ISNUMBER( VALUE( MID( AJ32, 1, 6))), MID( AJ32, 7, 1) = "/", ISNUMBER( VALUE( MID( AJ32, 8, 3))), IF( ISNUMBER( MATCH( VALUE( MID( AJ32, 1, 6)), tblVrstaPrihoda[Vrsta prihoda], 0)), VLOOKUP( VALUE( MID( AJ32, 1, 6)), tblVrstaPrihoda[], 2, 0) = "Republika Srpska", FALSE), ISNUMBER( MATCH( MID( AJ32, 8, 3), tblTrezorOpstine[Šifra opštine], 0))), TRUE)</f>
        <v>1</v>
      </c>
      <c r="BG32" s="140" t="b">
        <f>IF( AND( IF( ISNA( VLOOKUP( AB32, tblTrezorOpstine[], 4, 0)), FALSE, VLOOKUP( AB32, tblTrezorOpstine[], 4, 0) =  "Opština"), AI32 = "da"), AND( LEN( LEFT( AJ32, 10)) = 10, ISNUMBER( VALUE( MID( AJ32, 1, 6))), MID( AJ32, 7, 1) = "/", ISNUMBER( VALUE( MID( AJ32, 8, 3))), IF( ISNUMBER( MATCH( VALUE( MID( AJ32, 1, 6)), tblVrstaPrihoda[Vrsta prihoda], 0)), VLOOKUP( VALUE( MID( AJ32, 1, 6)), tblVrstaPrihoda[], 2, 0) = "Opština", FALSE), VLOOKUP( AB32, tblTrezorOpstine[], 3, 0) = MID( AJ32, 8, 3)),TRUE)</f>
        <v>1</v>
      </c>
      <c r="BH32" s="140" t="b">
        <f>IF(AND( IF( ISNA( VLOOKUP( AB32, tblTrezorOpstine[], 4, 0)), FALSE, VLOOKUP( AB32, tblTrezorOpstine[], 4, 0) =  "Republika Srpska"), AI32 = "da"), AND( ISNUMBER( VALUE( MID( AJ32, 1, 6))),MID( AJ32, 7, 1) = "/", ISNUMBER( VALUE( MID( AJ32, 8, 3))), IF( ISNUMBER( MATCH( VALUE( MID( AJ32, 1, 6)), tblVrstaPrihoda[Vrsta prihoda], 0)), VLOOKUP( VALUE( MID( AJ32, 1, 6)), tblVrstaPrihoda[], 2, 0) = "Republika Srpska", FALSE), ISNUMBER( MATCH( CONCATENATE(  MID( AJ32, 1, 6), LEFT( AK32, 7)), tPrihodKorisnik[Kontrola napomene], 0))), TRUE)</f>
        <v>1</v>
      </c>
      <c r="BI32" s="140" t="b">
        <f>IF( AND( IF( ISNA( VLOOKUP( AB32, tblTrezorOpstine[], 4, 0)), FALSE, VLOOKUP( AB32, tblTrezorOpstine[], 4, 0) =  "Opština"), AI32 = "da"), AND( ISNUMBER( VALUE( MID( AJ32, 1, 6))), MID( AJ32, 7, 1) = "/", ISNUMBER( VALUE( MID( AJ32, 8, 3))), IF( ISNUMBER( MATCH( VALUE( MID( AJ32, 1, 6)), tblVrstaPrihoda[Vrsta prihoda], 0)), VLOOKUP( VALUE( MID( AJ32, 1, 6)), tblVrstaPrihoda[], 2, 0) = "Opština", FALSE), ISNUMBER( SUMPRODUCT( VALUE( MID( LEFT( AK32, 7), {1;2;3;4;5;6;7}, 1)), {1;1;1;1;1;1;1}) )),TRUE)</f>
        <v>1</v>
      </c>
      <c r="BJ32" s="141" t="b">
        <f t="shared" si="15"/>
        <v>1</v>
      </c>
      <c r="BK32" s="172" t="str">
        <f>IF( AND( AL32, AM32), $AN$1, "Greška kolona: " &amp; HLOOKUP( FALSE, CHOOSE( {1;2}, $AO32:$BJ32, AO$19:BJ$19), 2, 0) &amp; " (detalji).")</f>
        <v>Ispravan unos.</v>
      </c>
      <c r="BL32" s="173" t="str">
        <f>IF( AND( AL32, AM32), "", HLOOKUP( FALSE, CHOOSE( {1;2}, $AO32:$BJ32, AO$20:BJ$20), 2, 0) &amp; REPT( CHAR( 10), 2))</f>
        <v/>
      </c>
      <c r="BM32" s="144" t="str">
        <f t="shared" si="19"/>
        <v>---</v>
      </c>
    </row>
    <row r="33" spans="1:65" ht="28.5" customHeight="1" x14ac:dyDescent="0.2">
      <c r="A33"/>
      <c r="B33" s="89" t="str">
        <f t="shared" si="0"/>
        <v/>
      </c>
      <c r="C33" s="145">
        <v>13</v>
      </c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146"/>
      <c r="P33" s="147"/>
      <c r="Q33" s="148"/>
      <c r="R33" s="149"/>
      <c r="S33" s="147"/>
      <c r="T33" s="148"/>
      <c r="U33" s="149"/>
      <c r="V33" s="147"/>
      <c r="W33" s="150"/>
      <c r="X33" s="148"/>
      <c r="Y33" s="149"/>
      <c r="Z33" s="147"/>
      <c r="AA33" s="151"/>
      <c r="AB33" s="152" t="str">
        <f t="shared" si="1"/>
        <v/>
      </c>
      <c r="AC33" s="153"/>
      <c r="AD33" s="154"/>
      <c r="AE33" s="155"/>
      <c r="AF33" s="156"/>
      <c r="AG33" s="157" t="str">
        <f t="shared" si="2"/>
        <v/>
      </c>
      <c r="AH33" s="158"/>
      <c r="AI33" s="159"/>
      <c r="AJ33" s="160"/>
      <c r="AK33" s="161"/>
      <c r="AL33" s="107" t="b">
        <f t="shared" si="3"/>
        <v>1</v>
      </c>
      <c r="AM33" s="162" t="b">
        <f t="shared" si="4"/>
        <v>1</v>
      </c>
      <c r="AN33" s="163" t="b">
        <f t="shared" si="20"/>
        <v>1</v>
      </c>
      <c r="AO33" s="164" t="b">
        <f t="shared" si="21"/>
        <v>1</v>
      </c>
      <c r="AP33" s="164" t="b">
        <f t="shared" si="5"/>
        <v>0</v>
      </c>
      <c r="AQ33" s="164" t="b">
        <f t="shared" si="6"/>
        <v>0</v>
      </c>
      <c r="AR33" s="164" t="b">
        <f>IF( AQ33, VALUE( RIGHT( AB33, 1)) = IF( 11 - MOD( SUMPRODUCT( {7;6;5;4;3;2;7;6;5;4;3;2}, VALUE( MID( AB33, {1;2;3;4;5;6;7;8;9;10;11;12}, 1))), 11) &gt;= 10, 0, 11 - MOD( SUMPRODUCT( {7;6;5;4;3;2;7;6;5;4;3;2}, VALUE( MID( AB33, {1;2;3;4;5;6;7;8;9;10;11;12}, 1))), 11)), FALSE)</f>
        <v>0</v>
      </c>
      <c r="AS33" s="164" t="b">
        <f t="shared" si="7"/>
        <v>0</v>
      </c>
      <c r="AT33" s="164" t="b">
        <f t="shared" si="16"/>
        <v>0</v>
      </c>
      <c r="AU33" s="164" t="b">
        <f t="shared" si="17"/>
        <v>1</v>
      </c>
      <c r="AV33" s="164" t="b">
        <f t="shared" si="8"/>
        <v>1</v>
      </c>
      <c r="AW33" s="164" t="b">
        <f t="shared" si="9"/>
        <v>1</v>
      </c>
      <c r="AX33" s="164" t="b">
        <f t="shared" si="10"/>
        <v>1</v>
      </c>
      <c r="AY33" s="164" t="b">
        <f t="shared" si="11"/>
        <v>0</v>
      </c>
      <c r="AZ33" s="164" t="b">
        <f t="shared" si="12"/>
        <v>0</v>
      </c>
      <c r="BA33" s="164" t="b">
        <f t="shared" si="13"/>
        <v>0</v>
      </c>
      <c r="BB33" s="164" t="b">
        <f t="shared" si="18"/>
        <v>0</v>
      </c>
      <c r="BC33" s="164"/>
      <c r="BD33" s="164" t="b">
        <f>IF( AI33 = "Da", ISNUMBER( MATCH( AB33, tblTrezorOpstine[JIB], 0)), TRUE)</f>
        <v>1</v>
      </c>
      <c r="BE33" s="164" t="b">
        <f t="shared" si="14"/>
        <v>0</v>
      </c>
      <c r="BF33" s="164" t="b">
        <f>IF( AND( IF( ISNA( VLOOKUP( AB33, tblTrezorOpstine[], 4, 0)), FALSE, VLOOKUP( AB33, tblTrezorOpstine[], 4, 0) =  "Republika Srpska"), AI33 = "da"), AND( LEN( LEFT( AJ33, 10)) = 10, ISNUMBER( VALUE( MID( AJ33, 1, 6))), MID( AJ33, 7, 1) = "/", ISNUMBER( VALUE( MID( AJ33, 8, 3))), IF( ISNUMBER( MATCH( VALUE( MID( AJ33, 1, 6)), tblVrstaPrihoda[Vrsta prihoda], 0)), VLOOKUP( VALUE( MID( AJ33, 1, 6)), tblVrstaPrihoda[], 2, 0) = "Republika Srpska", FALSE), ISNUMBER( MATCH( MID( AJ33, 8, 3), tblTrezorOpstine[Šifra opštine], 0))), TRUE)</f>
        <v>1</v>
      </c>
      <c r="BG33" s="164" t="b">
        <f>IF( AND( IF( ISNA( VLOOKUP( AB33, tblTrezorOpstine[], 4, 0)), FALSE, VLOOKUP( AB33, tblTrezorOpstine[], 4, 0) =  "Opština"), AI33 = "da"), AND( LEN( LEFT( AJ33, 10)) = 10, ISNUMBER( VALUE( MID( AJ33, 1, 6))), MID( AJ33, 7, 1) = "/", ISNUMBER( VALUE( MID( AJ33, 8, 3))), IF( ISNUMBER( MATCH( VALUE( MID( AJ33, 1, 6)), tblVrstaPrihoda[Vrsta prihoda], 0)), VLOOKUP( VALUE( MID( AJ33, 1, 6)), tblVrstaPrihoda[], 2, 0) = "Opština", FALSE), VLOOKUP( AB33, tblTrezorOpstine[], 3, 0) = MID( AJ33, 8, 3)),TRUE)</f>
        <v>1</v>
      </c>
      <c r="BH33" s="164" t="b">
        <f>IF(AND( IF( ISNA( VLOOKUP( AB33, tblTrezorOpstine[], 4, 0)), FALSE, VLOOKUP( AB33, tblTrezorOpstine[], 4, 0) =  "Republika Srpska"), AI33 = "da"), AND( ISNUMBER( VALUE( MID( AJ33, 1, 6))),MID( AJ33, 7, 1) = "/", ISNUMBER( VALUE( MID( AJ33, 8, 3))), IF( ISNUMBER( MATCH( VALUE( MID( AJ33, 1, 6)), tblVrstaPrihoda[Vrsta prihoda], 0)), VLOOKUP( VALUE( MID( AJ33, 1, 6)), tblVrstaPrihoda[], 2, 0) = "Republika Srpska", FALSE), ISNUMBER( MATCH( CONCATENATE(  MID( AJ33, 1, 6), LEFT( AK33, 7)), tPrihodKorisnik[Kontrola napomene], 0))), TRUE)</f>
        <v>1</v>
      </c>
      <c r="BI33" s="164" t="b">
        <f>IF( AND( IF( ISNA( VLOOKUP( AB33, tblTrezorOpstine[], 4, 0)), FALSE, VLOOKUP( AB33, tblTrezorOpstine[], 4, 0) =  "Opština"), AI33 = "da"), AND( ISNUMBER( VALUE( MID( AJ33, 1, 6))), MID( AJ33, 7, 1) = "/", ISNUMBER( VALUE( MID( AJ33, 8, 3))), IF( ISNUMBER( MATCH( VALUE( MID( AJ33, 1, 6)), tblVrstaPrihoda[Vrsta prihoda], 0)), VLOOKUP( VALUE( MID( AJ33, 1, 6)), tblVrstaPrihoda[], 2, 0) = "Opština", FALSE), ISNUMBER( SUMPRODUCT( VALUE( MID( LEFT( AK33, 7), {1;2;3;4;5;6;7}, 1)), {1;1;1;1;1;1;1}) )),TRUE)</f>
        <v>1</v>
      </c>
      <c r="BJ33" s="165" t="b">
        <f t="shared" si="15"/>
        <v>1</v>
      </c>
      <c r="BK33" s="166" t="str">
        <f>IF( AND( AL33, AM33), $AN$1, "Greška kolona: " &amp; HLOOKUP( FALSE, CHOOSE( {1;2}, $AO33:$BJ33, AO$19:BJ$19), 2, 0) &amp; " (detalji).")</f>
        <v>Ispravan unos.</v>
      </c>
      <c r="BL33" s="116" t="str">
        <f>IF( AND( AL33, AM33), "", HLOOKUP( FALSE, CHOOSE( {1;2}, $AO33:$BJ33, AO$20:BJ$20), 2, 0) &amp; REPT( CHAR( 10), 2))</f>
        <v/>
      </c>
      <c r="BM33" s="167" t="str">
        <f t="shared" si="19"/>
        <v>---</v>
      </c>
    </row>
    <row r="34" spans="1:65" ht="28.5" customHeight="1" x14ac:dyDescent="0.2">
      <c r="A34"/>
      <c r="B34" s="168" t="str">
        <f t="shared" si="0"/>
        <v/>
      </c>
      <c r="C34" s="119">
        <v>14</v>
      </c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120"/>
      <c r="P34" s="121"/>
      <c r="Q34" s="122"/>
      <c r="R34" s="123"/>
      <c r="S34" s="121"/>
      <c r="T34" s="122"/>
      <c r="U34" s="123"/>
      <c r="V34" s="121"/>
      <c r="W34" s="124"/>
      <c r="X34" s="122"/>
      <c r="Y34" s="123"/>
      <c r="Z34" s="121"/>
      <c r="AA34" s="125"/>
      <c r="AB34" s="126" t="str">
        <f t="shared" si="1"/>
        <v/>
      </c>
      <c r="AC34" s="127"/>
      <c r="AD34" s="128"/>
      <c r="AE34" s="129"/>
      <c r="AF34" s="130"/>
      <c r="AG34" s="131" t="str">
        <f t="shared" si="2"/>
        <v/>
      </c>
      <c r="AH34" s="132"/>
      <c r="AI34" s="133"/>
      <c r="AJ34" s="134"/>
      <c r="AK34" s="135"/>
      <c r="AL34" s="169" t="b">
        <f t="shared" si="3"/>
        <v>1</v>
      </c>
      <c r="AM34" s="170" t="b">
        <f t="shared" si="4"/>
        <v>1</v>
      </c>
      <c r="AN34" s="171" t="b">
        <f t="shared" si="20"/>
        <v>1</v>
      </c>
      <c r="AO34" s="140" t="b">
        <f t="shared" si="21"/>
        <v>1</v>
      </c>
      <c r="AP34" s="140" t="b">
        <f t="shared" si="5"/>
        <v>0</v>
      </c>
      <c r="AQ34" s="140" t="b">
        <f t="shared" si="6"/>
        <v>0</v>
      </c>
      <c r="AR34" s="140" t="b">
        <f>IF( AQ34, VALUE( RIGHT( AB34, 1)) = IF( 11 - MOD( SUMPRODUCT( {7;6;5;4;3;2;7;6;5;4;3;2}, VALUE( MID( AB34, {1;2;3;4;5;6;7;8;9;10;11;12}, 1))), 11) &gt;= 10, 0, 11 - MOD( SUMPRODUCT( {7;6;5;4;3;2;7;6;5;4;3;2}, VALUE( MID( AB34, {1;2;3;4;5;6;7;8;9;10;11;12}, 1))), 11)), FALSE)</f>
        <v>0</v>
      </c>
      <c r="AS34" s="140" t="b">
        <f t="shared" si="7"/>
        <v>0</v>
      </c>
      <c r="AT34" s="140" t="b">
        <f t="shared" si="16"/>
        <v>0</v>
      </c>
      <c r="AU34" s="140" t="b">
        <f t="shared" si="17"/>
        <v>1</v>
      </c>
      <c r="AV34" s="140" t="b">
        <f t="shared" si="8"/>
        <v>1</v>
      </c>
      <c r="AW34" s="140" t="b">
        <f t="shared" si="9"/>
        <v>1</v>
      </c>
      <c r="AX34" s="140" t="b">
        <f t="shared" si="10"/>
        <v>1</v>
      </c>
      <c r="AY34" s="140" t="b">
        <f t="shared" si="11"/>
        <v>0</v>
      </c>
      <c r="AZ34" s="140" t="b">
        <f t="shared" si="12"/>
        <v>0</v>
      </c>
      <c r="BA34" s="140" t="b">
        <f t="shared" si="13"/>
        <v>0</v>
      </c>
      <c r="BB34" s="140" t="b">
        <f t="shared" si="18"/>
        <v>0</v>
      </c>
      <c r="BC34" s="140"/>
      <c r="BD34" s="140" t="b">
        <f>IF( AI34 = "Da", ISNUMBER( MATCH( AB34, tblTrezorOpstine[JIB], 0)), TRUE)</f>
        <v>1</v>
      </c>
      <c r="BE34" s="140" t="b">
        <f t="shared" si="14"/>
        <v>0</v>
      </c>
      <c r="BF34" s="140" t="b">
        <f>IF( AND( IF( ISNA( VLOOKUP( AB34, tblTrezorOpstine[], 4, 0)), FALSE, VLOOKUP( AB34, tblTrezorOpstine[], 4, 0) =  "Republika Srpska"), AI34 = "da"), AND( LEN( LEFT( AJ34, 10)) = 10, ISNUMBER( VALUE( MID( AJ34, 1, 6))), MID( AJ34, 7, 1) = "/", ISNUMBER( VALUE( MID( AJ34, 8, 3))), IF( ISNUMBER( MATCH( VALUE( MID( AJ34, 1, 6)), tblVrstaPrihoda[Vrsta prihoda], 0)), VLOOKUP( VALUE( MID( AJ34, 1, 6)), tblVrstaPrihoda[], 2, 0) = "Republika Srpska", FALSE), ISNUMBER( MATCH( MID( AJ34, 8, 3), tblTrezorOpstine[Šifra opštine], 0))), TRUE)</f>
        <v>1</v>
      </c>
      <c r="BG34" s="140" t="b">
        <f>IF( AND( IF( ISNA( VLOOKUP( AB34, tblTrezorOpstine[], 4, 0)), FALSE, VLOOKUP( AB34, tblTrezorOpstine[], 4, 0) =  "Opština"), AI34 = "da"), AND( LEN( LEFT( AJ34, 10)) = 10, ISNUMBER( VALUE( MID( AJ34, 1, 6))), MID( AJ34, 7, 1) = "/", ISNUMBER( VALUE( MID( AJ34, 8, 3))), IF( ISNUMBER( MATCH( VALUE( MID( AJ34, 1, 6)), tblVrstaPrihoda[Vrsta prihoda], 0)), VLOOKUP( VALUE( MID( AJ34, 1, 6)), tblVrstaPrihoda[], 2, 0) = "Opština", FALSE), VLOOKUP( AB34, tblTrezorOpstine[], 3, 0) = MID( AJ34, 8, 3)),TRUE)</f>
        <v>1</v>
      </c>
      <c r="BH34" s="140" t="b">
        <f>IF(AND( IF( ISNA( VLOOKUP( AB34, tblTrezorOpstine[], 4, 0)), FALSE, VLOOKUP( AB34, tblTrezorOpstine[], 4, 0) =  "Republika Srpska"), AI34 = "da"), AND( ISNUMBER( VALUE( MID( AJ34, 1, 6))),MID( AJ34, 7, 1) = "/", ISNUMBER( VALUE( MID( AJ34, 8, 3))), IF( ISNUMBER( MATCH( VALUE( MID( AJ34, 1, 6)), tblVrstaPrihoda[Vrsta prihoda], 0)), VLOOKUP( VALUE( MID( AJ34, 1, 6)), tblVrstaPrihoda[], 2, 0) = "Republika Srpska", FALSE), ISNUMBER( MATCH( CONCATENATE(  MID( AJ34, 1, 6), LEFT( AK34, 7)), tPrihodKorisnik[Kontrola napomene], 0))), TRUE)</f>
        <v>1</v>
      </c>
      <c r="BI34" s="140" t="b">
        <f>IF( AND( IF( ISNA( VLOOKUP( AB34, tblTrezorOpstine[], 4, 0)), FALSE, VLOOKUP( AB34, tblTrezorOpstine[], 4, 0) =  "Opština"), AI34 = "da"), AND( ISNUMBER( VALUE( MID( AJ34, 1, 6))), MID( AJ34, 7, 1) = "/", ISNUMBER( VALUE( MID( AJ34, 8, 3))), IF( ISNUMBER( MATCH( VALUE( MID( AJ34, 1, 6)), tblVrstaPrihoda[Vrsta prihoda], 0)), VLOOKUP( VALUE( MID( AJ34, 1, 6)), tblVrstaPrihoda[], 2, 0) = "Opština", FALSE), ISNUMBER( SUMPRODUCT( VALUE( MID( LEFT( AK34, 7), {1;2;3;4;5;6;7}, 1)), {1;1;1;1;1;1;1}) )),TRUE)</f>
        <v>1</v>
      </c>
      <c r="BJ34" s="141" t="b">
        <f t="shared" si="15"/>
        <v>1</v>
      </c>
      <c r="BK34" s="172" t="str">
        <f>IF( AND( AL34, AM34), $AN$1, "Greška kolona: " &amp; HLOOKUP( FALSE, CHOOSE( {1;2}, $AO34:$BJ34, AO$19:BJ$19), 2, 0) &amp; " (detalji).")</f>
        <v>Ispravan unos.</v>
      </c>
      <c r="BL34" s="173" t="str">
        <f>IF( AND( AL34, AM34), "", HLOOKUP( FALSE, CHOOSE( {1;2}, $AO34:$BJ34, AO$20:BJ$20), 2, 0) &amp; REPT( CHAR( 10), 2))</f>
        <v/>
      </c>
      <c r="BM34" s="144" t="str">
        <f t="shared" si="19"/>
        <v>---</v>
      </c>
    </row>
    <row r="35" spans="1:65" ht="28.5" customHeight="1" x14ac:dyDescent="0.2">
      <c r="A35"/>
      <c r="B35" s="89" t="str">
        <f t="shared" si="0"/>
        <v/>
      </c>
      <c r="C35" s="145">
        <v>15</v>
      </c>
      <c r="D35" s="264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146"/>
      <c r="P35" s="147"/>
      <c r="Q35" s="148"/>
      <c r="R35" s="149"/>
      <c r="S35" s="147"/>
      <c r="T35" s="148"/>
      <c r="U35" s="149"/>
      <c r="V35" s="147"/>
      <c r="W35" s="150"/>
      <c r="X35" s="148"/>
      <c r="Y35" s="149"/>
      <c r="Z35" s="147"/>
      <c r="AA35" s="151"/>
      <c r="AB35" s="152" t="str">
        <f t="shared" si="1"/>
        <v/>
      </c>
      <c r="AC35" s="153"/>
      <c r="AD35" s="99"/>
      <c r="AE35" s="100"/>
      <c r="AF35" s="101"/>
      <c r="AG35" s="157" t="str">
        <f t="shared" si="2"/>
        <v/>
      </c>
      <c r="AH35" s="158"/>
      <c r="AI35" s="159"/>
      <c r="AJ35" s="160"/>
      <c r="AK35" s="161"/>
      <c r="AL35" s="107" t="b">
        <f t="shared" si="3"/>
        <v>1</v>
      </c>
      <c r="AM35" s="162" t="b">
        <f t="shared" si="4"/>
        <v>1</v>
      </c>
      <c r="AN35" s="163" t="b">
        <f t="shared" si="20"/>
        <v>1</v>
      </c>
      <c r="AO35" s="164" t="b">
        <f t="shared" si="21"/>
        <v>1</v>
      </c>
      <c r="AP35" s="164" t="b">
        <f t="shared" si="5"/>
        <v>0</v>
      </c>
      <c r="AQ35" s="164" t="b">
        <f t="shared" si="6"/>
        <v>0</v>
      </c>
      <c r="AR35" s="164" t="b">
        <f>IF( AQ35, VALUE( RIGHT( AB35, 1)) = IF( 11 - MOD( SUMPRODUCT( {7;6;5;4;3;2;7;6;5;4;3;2}, VALUE( MID( AB35, {1;2;3;4;5;6;7;8;9;10;11;12}, 1))), 11) &gt;= 10, 0, 11 - MOD( SUMPRODUCT( {7;6;5;4;3;2;7;6;5;4;3;2}, VALUE( MID( AB35, {1;2;3;4;5;6;7;8;9;10;11;12}, 1))), 11)), FALSE)</f>
        <v>0</v>
      </c>
      <c r="AS35" s="164" t="b">
        <f t="shared" si="7"/>
        <v>0</v>
      </c>
      <c r="AT35" s="164" t="b">
        <f t="shared" si="16"/>
        <v>0</v>
      </c>
      <c r="AU35" s="164" t="b">
        <f t="shared" si="17"/>
        <v>1</v>
      </c>
      <c r="AV35" s="164" t="b">
        <f t="shared" si="8"/>
        <v>1</v>
      </c>
      <c r="AW35" s="164" t="b">
        <f t="shared" si="9"/>
        <v>1</v>
      </c>
      <c r="AX35" s="164" t="b">
        <f t="shared" si="10"/>
        <v>1</v>
      </c>
      <c r="AY35" s="164" t="b">
        <f t="shared" si="11"/>
        <v>0</v>
      </c>
      <c r="AZ35" s="164" t="b">
        <f t="shared" si="12"/>
        <v>0</v>
      </c>
      <c r="BA35" s="164" t="b">
        <f t="shared" si="13"/>
        <v>0</v>
      </c>
      <c r="BB35" s="164" t="b">
        <f t="shared" si="18"/>
        <v>0</v>
      </c>
      <c r="BC35" s="164"/>
      <c r="BD35" s="164" t="b">
        <f>IF( AI35 = "Da", ISNUMBER( MATCH( AB35, tblTrezorOpstine[JIB], 0)), TRUE)</f>
        <v>1</v>
      </c>
      <c r="BE35" s="164" t="b">
        <f t="shared" si="14"/>
        <v>0</v>
      </c>
      <c r="BF35" s="164" t="b">
        <f>IF( AND( IF( ISNA( VLOOKUP( AB35, tblTrezorOpstine[], 4, 0)), FALSE, VLOOKUP( AB35, tblTrezorOpstine[], 4, 0) =  "Republika Srpska"), AI35 = "da"), AND( LEN( LEFT( AJ35, 10)) = 10, ISNUMBER( VALUE( MID( AJ35, 1, 6))), MID( AJ35, 7, 1) = "/", ISNUMBER( VALUE( MID( AJ35, 8, 3))), IF( ISNUMBER( MATCH( VALUE( MID( AJ35, 1, 6)), tblVrstaPrihoda[Vrsta prihoda], 0)), VLOOKUP( VALUE( MID( AJ35, 1, 6)), tblVrstaPrihoda[], 2, 0) = "Republika Srpska", FALSE), ISNUMBER( MATCH( MID( AJ35, 8, 3), tblTrezorOpstine[Šifra opštine], 0))), TRUE)</f>
        <v>1</v>
      </c>
      <c r="BG35" s="164" t="b">
        <f>IF( AND( IF( ISNA( VLOOKUP( AB35, tblTrezorOpstine[], 4, 0)), FALSE, VLOOKUP( AB35, tblTrezorOpstine[], 4, 0) =  "Opština"), AI35 = "da"), AND( LEN( LEFT( AJ35, 10)) = 10, ISNUMBER( VALUE( MID( AJ35, 1, 6))), MID( AJ35, 7, 1) = "/", ISNUMBER( VALUE( MID( AJ35, 8, 3))), IF( ISNUMBER( MATCH( VALUE( MID( AJ35, 1, 6)), tblVrstaPrihoda[Vrsta prihoda], 0)), VLOOKUP( VALUE( MID( AJ35, 1, 6)), tblVrstaPrihoda[], 2, 0) = "Opština", FALSE), VLOOKUP( AB35, tblTrezorOpstine[], 3, 0) = MID( AJ35, 8, 3)),TRUE)</f>
        <v>1</v>
      </c>
      <c r="BH35" s="164" t="b">
        <f>IF(AND( IF( ISNA( VLOOKUP( AB35, tblTrezorOpstine[], 4, 0)), FALSE, VLOOKUP( AB35, tblTrezorOpstine[], 4, 0) =  "Republika Srpska"), AI35 = "da"), AND( ISNUMBER( VALUE( MID( AJ35, 1, 6))),MID( AJ35, 7, 1) = "/", ISNUMBER( VALUE( MID( AJ35, 8, 3))), IF( ISNUMBER( MATCH( VALUE( MID( AJ35, 1, 6)), tblVrstaPrihoda[Vrsta prihoda], 0)), VLOOKUP( VALUE( MID( AJ35, 1, 6)), tblVrstaPrihoda[], 2, 0) = "Republika Srpska", FALSE), ISNUMBER( MATCH( CONCATENATE(  MID( AJ35, 1, 6), LEFT( AK35, 7)), tPrihodKorisnik[Kontrola napomene], 0))), TRUE)</f>
        <v>1</v>
      </c>
      <c r="BI35" s="164" t="b">
        <f>IF( AND( IF( ISNA( VLOOKUP( AB35, tblTrezorOpstine[], 4, 0)), FALSE, VLOOKUP( AB35, tblTrezorOpstine[], 4, 0) =  "Opština"), AI35 = "da"), AND( ISNUMBER( VALUE( MID( AJ35, 1, 6))), MID( AJ35, 7, 1) = "/", ISNUMBER( VALUE( MID( AJ35, 8, 3))), IF( ISNUMBER( MATCH( VALUE( MID( AJ35, 1, 6)), tblVrstaPrihoda[Vrsta prihoda], 0)), VLOOKUP( VALUE( MID( AJ35, 1, 6)), tblVrstaPrihoda[], 2, 0) = "Opština", FALSE), ISNUMBER( SUMPRODUCT( VALUE( MID( LEFT( AK35, 7), {1;2;3;4;5;6;7}, 1)), {1;1;1;1;1;1;1}) )),TRUE)</f>
        <v>1</v>
      </c>
      <c r="BJ35" s="165" t="b">
        <f t="shared" si="15"/>
        <v>1</v>
      </c>
      <c r="BK35" s="166" t="str">
        <f>IF( AND( AL35, AM35), $AN$1, "Greška kolona: " &amp; HLOOKUP( FALSE, CHOOSE( {1;2}, $AO35:$BJ35, AO$19:BJ$19), 2, 0) &amp; " (detalji).")</f>
        <v>Ispravan unos.</v>
      </c>
      <c r="BL35" s="116" t="str">
        <f>IF( AND( AL35, AM35), "", HLOOKUP( FALSE, CHOOSE( {1;2}, $AO35:$BJ35, AO$20:BJ$20), 2, 0) &amp; REPT( CHAR( 10), 2))</f>
        <v/>
      </c>
      <c r="BM35" s="167" t="str">
        <f t="shared" si="19"/>
        <v>---</v>
      </c>
    </row>
    <row r="36" spans="1:65" ht="28.5" customHeight="1" x14ac:dyDescent="0.2">
      <c r="A36"/>
      <c r="B36" s="168" t="str">
        <f t="shared" si="0"/>
        <v/>
      </c>
      <c r="C36" s="119">
        <v>16</v>
      </c>
      <c r="D36" s="252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120"/>
      <c r="P36" s="121"/>
      <c r="Q36" s="122"/>
      <c r="R36" s="123"/>
      <c r="S36" s="121"/>
      <c r="T36" s="122"/>
      <c r="U36" s="123"/>
      <c r="V36" s="121"/>
      <c r="W36" s="124"/>
      <c r="X36" s="122"/>
      <c r="Y36" s="123"/>
      <c r="Z36" s="121"/>
      <c r="AA36" s="125"/>
      <c r="AB36" s="126" t="str">
        <f t="shared" si="1"/>
        <v/>
      </c>
      <c r="AC36" s="127"/>
      <c r="AD36" s="128"/>
      <c r="AE36" s="129"/>
      <c r="AF36" s="130"/>
      <c r="AG36" s="131" t="str">
        <f t="shared" si="2"/>
        <v/>
      </c>
      <c r="AH36" s="132"/>
      <c r="AI36" s="159"/>
      <c r="AJ36" s="134"/>
      <c r="AK36" s="135"/>
      <c r="AL36" s="169" t="b">
        <f t="shared" si="3"/>
        <v>1</v>
      </c>
      <c r="AM36" s="170" t="b">
        <f t="shared" si="4"/>
        <v>1</v>
      </c>
      <c r="AN36" s="171" t="b">
        <f t="shared" si="20"/>
        <v>1</v>
      </c>
      <c r="AO36" s="140" t="b">
        <f t="shared" si="21"/>
        <v>1</v>
      </c>
      <c r="AP36" s="140" t="b">
        <f t="shared" si="5"/>
        <v>0</v>
      </c>
      <c r="AQ36" s="140" t="b">
        <f t="shared" si="6"/>
        <v>0</v>
      </c>
      <c r="AR36" s="140" t="b">
        <f>IF( AQ36, VALUE( RIGHT( AB36, 1)) = IF( 11 - MOD( SUMPRODUCT( {7;6;5;4;3;2;7;6;5;4;3;2}, VALUE( MID( AB36, {1;2;3;4;5;6;7;8;9;10;11;12}, 1))), 11) &gt;= 10, 0, 11 - MOD( SUMPRODUCT( {7;6;5;4;3;2;7;6;5;4;3;2}, VALUE( MID( AB36, {1;2;3;4;5;6;7;8;9;10;11;12}, 1))), 11)), FALSE)</f>
        <v>0</v>
      </c>
      <c r="AS36" s="140" t="b">
        <f t="shared" si="7"/>
        <v>0</v>
      </c>
      <c r="AT36" s="140" t="b">
        <f t="shared" si="16"/>
        <v>0</v>
      </c>
      <c r="AU36" s="140" t="b">
        <f t="shared" si="17"/>
        <v>1</v>
      </c>
      <c r="AV36" s="140" t="b">
        <f t="shared" si="8"/>
        <v>1</v>
      </c>
      <c r="AW36" s="140" t="b">
        <f t="shared" si="9"/>
        <v>1</v>
      </c>
      <c r="AX36" s="140" t="b">
        <f t="shared" si="10"/>
        <v>1</v>
      </c>
      <c r="AY36" s="140" t="b">
        <f t="shared" si="11"/>
        <v>0</v>
      </c>
      <c r="AZ36" s="140" t="b">
        <f t="shared" si="12"/>
        <v>0</v>
      </c>
      <c r="BA36" s="140" t="b">
        <f t="shared" si="13"/>
        <v>0</v>
      </c>
      <c r="BB36" s="140" t="b">
        <f t="shared" si="18"/>
        <v>0</v>
      </c>
      <c r="BC36" s="140"/>
      <c r="BD36" s="140" t="b">
        <f>IF( AI36 = "Da", ISNUMBER( MATCH( AB36, tblTrezorOpstine[JIB], 0)), TRUE)</f>
        <v>1</v>
      </c>
      <c r="BE36" s="140" t="b">
        <f t="shared" si="14"/>
        <v>0</v>
      </c>
      <c r="BF36" s="140" t="b">
        <f>IF( AND( IF( ISNA( VLOOKUP( AB36, tblTrezorOpstine[], 4, 0)), FALSE, VLOOKUP( AB36, tblTrezorOpstine[], 4, 0) =  "Republika Srpska"), AI36 = "da"), AND( LEN( LEFT( AJ36, 10)) = 10, ISNUMBER( VALUE( MID( AJ36, 1, 6))), MID( AJ36, 7, 1) = "/", ISNUMBER( VALUE( MID( AJ36, 8, 3))), IF( ISNUMBER( MATCH( VALUE( MID( AJ36, 1, 6)), tblVrstaPrihoda[Vrsta prihoda], 0)), VLOOKUP( VALUE( MID( AJ36, 1, 6)), tblVrstaPrihoda[], 2, 0) = "Republika Srpska", FALSE), ISNUMBER( MATCH( MID( AJ36, 8, 3), tblTrezorOpstine[Šifra opštine], 0))), TRUE)</f>
        <v>1</v>
      </c>
      <c r="BG36" s="140" t="b">
        <f>IF( AND( IF( ISNA( VLOOKUP( AB36, tblTrezorOpstine[], 4, 0)), FALSE, VLOOKUP( AB36, tblTrezorOpstine[], 4, 0) =  "Opština"), AI36 = "da"), AND( LEN( LEFT( AJ36, 10)) = 10, ISNUMBER( VALUE( MID( AJ36, 1, 6))), MID( AJ36, 7, 1) = "/", ISNUMBER( VALUE( MID( AJ36, 8, 3))), IF( ISNUMBER( MATCH( VALUE( MID( AJ36, 1, 6)), tblVrstaPrihoda[Vrsta prihoda], 0)), VLOOKUP( VALUE( MID( AJ36, 1, 6)), tblVrstaPrihoda[], 2, 0) = "Opština", FALSE), VLOOKUP( AB36, tblTrezorOpstine[], 3, 0) = MID( AJ36, 8, 3)),TRUE)</f>
        <v>1</v>
      </c>
      <c r="BH36" s="140" t="b">
        <f>IF(AND( IF( ISNA( VLOOKUP( AB36, tblTrezorOpstine[], 4, 0)), FALSE, VLOOKUP( AB36, tblTrezorOpstine[], 4, 0) =  "Republika Srpska"), AI36 = "da"), AND( ISNUMBER( VALUE( MID( AJ36, 1, 6))),MID( AJ36, 7, 1) = "/", ISNUMBER( VALUE( MID( AJ36, 8, 3))), IF( ISNUMBER( MATCH( VALUE( MID( AJ36, 1, 6)), tblVrstaPrihoda[Vrsta prihoda], 0)), VLOOKUP( VALUE( MID( AJ36, 1, 6)), tblVrstaPrihoda[], 2, 0) = "Republika Srpska", FALSE), ISNUMBER( MATCH( CONCATENATE(  MID( AJ36, 1, 6), LEFT( AK36, 7)), tPrihodKorisnik[Kontrola napomene], 0))), TRUE)</f>
        <v>1</v>
      </c>
      <c r="BI36" s="140" t="b">
        <f>IF( AND( IF( ISNA( VLOOKUP( AB36, tblTrezorOpstine[], 4, 0)), FALSE, VLOOKUP( AB36, tblTrezorOpstine[], 4, 0) =  "Opština"), AI36 = "da"), AND( ISNUMBER( VALUE( MID( AJ36, 1, 6))), MID( AJ36, 7, 1) = "/", ISNUMBER( VALUE( MID( AJ36, 8, 3))), IF( ISNUMBER( MATCH( VALUE( MID( AJ36, 1, 6)), tblVrstaPrihoda[Vrsta prihoda], 0)), VLOOKUP( VALUE( MID( AJ36, 1, 6)), tblVrstaPrihoda[], 2, 0) = "Opština", FALSE), ISNUMBER( SUMPRODUCT( VALUE( MID( LEFT( AK36, 7), {1;2;3;4;5;6;7}, 1)), {1;1;1;1;1;1;1}) )),TRUE)</f>
        <v>1</v>
      </c>
      <c r="BJ36" s="141" t="b">
        <f t="shared" si="15"/>
        <v>1</v>
      </c>
      <c r="BK36" s="172" t="str">
        <f>IF( AND( AL36, AM36), $AN$1, "Greška kolona: " &amp; HLOOKUP( FALSE, CHOOSE( {1;2}, $AO36:$BJ36, AO$19:BJ$19), 2, 0) &amp; " (detalji).")</f>
        <v>Ispravan unos.</v>
      </c>
      <c r="BL36" s="173" t="str">
        <f>IF( AND( AL36, AM36), "", HLOOKUP( FALSE, CHOOSE( {1;2}, $AO36:$BJ36, AO$20:BJ$20), 2, 0) &amp; REPT( CHAR( 10), 2))</f>
        <v/>
      </c>
      <c r="BM36" s="144" t="str">
        <f t="shared" si="19"/>
        <v>---</v>
      </c>
    </row>
    <row r="37" spans="1:65" ht="28.5" customHeight="1" x14ac:dyDescent="0.2">
      <c r="A37"/>
      <c r="B37" s="89" t="str">
        <f t="shared" si="0"/>
        <v/>
      </c>
      <c r="C37" s="145">
        <v>17</v>
      </c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6"/>
      <c r="O37" s="146"/>
      <c r="P37" s="147"/>
      <c r="Q37" s="148"/>
      <c r="R37" s="149"/>
      <c r="S37" s="147"/>
      <c r="T37" s="148"/>
      <c r="U37" s="149"/>
      <c r="V37" s="147"/>
      <c r="W37" s="150"/>
      <c r="X37" s="148"/>
      <c r="Y37" s="149"/>
      <c r="Z37" s="147"/>
      <c r="AA37" s="151"/>
      <c r="AB37" s="152" t="str">
        <f t="shared" si="1"/>
        <v/>
      </c>
      <c r="AC37" s="153"/>
      <c r="AD37" s="154"/>
      <c r="AE37" s="155"/>
      <c r="AF37" s="156"/>
      <c r="AG37" s="157" t="str">
        <f t="shared" si="2"/>
        <v/>
      </c>
      <c r="AH37" s="158"/>
      <c r="AI37" s="159"/>
      <c r="AJ37" s="160"/>
      <c r="AK37" s="161"/>
      <c r="AL37" s="107" t="b">
        <f t="shared" si="3"/>
        <v>1</v>
      </c>
      <c r="AM37" s="162" t="b">
        <f t="shared" si="4"/>
        <v>1</v>
      </c>
      <c r="AN37" s="163" t="b">
        <f t="shared" si="20"/>
        <v>1</v>
      </c>
      <c r="AO37" s="164" t="b">
        <f t="shared" si="21"/>
        <v>1</v>
      </c>
      <c r="AP37" s="164" t="b">
        <f t="shared" si="5"/>
        <v>0</v>
      </c>
      <c r="AQ37" s="164" t="b">
        <f t="shared" si="6"/>
        <v>0</v>
      </c>
      <c r="AR37" s="164" t="b">
        <f>IF( AQ37, VALUE( RIGHT( AB37, 1)) = IF( 11 - MOD( SUMPRODUCT( {7;6;5;4;3;2;7;6;5;4;3;2}, VALUE( MID( AB37, {1;2;3;4;5;6;7;8;9;10;11;12}, 1))), 11) &gt;= 10, 0, 11 - MOD( SUMPRODUCT( {7;6;5;4;3;2;7;6;5;4;3;2}, VALUE( MID( AB37, {1;2;3;4;5;6;7;8;9;10;11;12}, 1))), 11)), FALSE)</f>
        <v>0</v>
      </c>
      <c r="AS37" s="164" t="b">
        <f t="shared" si="7"/>
        <v>0</v>
      </c>
      <c r="AT37" s="164" t="b">
        <f t="shared" si="16"/>
        <v>0</v>
      </c>
      <c r="AU37" s="164" t="b">
        <f t="shared" si="17"/>
        <v>1</v>
      </c>
      <c r="AV37" s="164" t="b">
        <f t="shared" si="8"/>
        <v>1</v>
      </c>
      <c r="AW37" s="164" t="b">
        <f t="shared" si="9"/>
        <v>1</v>
      </c>
      <c r="AX37" s="164" t="b">
        <f t="shared" si="10"/>
        <v>1</v>
      </c>
      <c r="AY37" s="164" t="b">
        <f t="shared" si="11"/>
        <v>0</v>
      </c>
      <c r="AZ37" s="164" t="b">
        <f t="shared" si="12"/>
        <v>0</v>
      </c>
      <c r="BA37" s="164" t="b">
        <f t="shared" si="13"/>
        <v>0</v>
      </c>
      <c r="BB37" s="164" t="b">
        <f t="shared" si="18"/>
        <v>0</v>
      </c>
      <c r="BC37" s="164"/>
      <c r="BD37" s="164" t="b">
        <f>IF( AI37 = "Da", ISNUMBER( MATCH( AB37, tblTrezorOpstine[JIB], 0)), TRUE)</f>
        <v>1</v>
      </c>
      <c r="BE37" s="164" t="b">
        <f t="shared" si="14"/>
        <v>0</v>
      </c>
      <c r="BF37" s="164" t="b">
        <f>IF( AND( IF( ISNA( VLOOKUP( AB37, tblTrezorOpstine[], 4, 0)), FALSE, VLOOKUP( AB37, tblTrezorOpstine[], 4, 0) =  "Republika Srpska"), AI37 = "da"), AND( LEN( LEFT( AJ37, 10)) = 10, ISNUMBER( VALUE( MID( AJ37, 1, 6))), MID( AJ37, 7, 1) = "/", ISNUMBER( VALUE( MID( AJ37, 8, 3))), IF( ISNUMBER( MATCH( VALUE( MID( AJ37, 1, 6)), tblVrstaPrihoda[Vrsta prihoda], 0)), VLOOKUP( VALUE( MID( AJ37, 1, 6)), tblVrstaPrihoda[], 2, 0) = "Republika Srpska", FALSE), ISNUMBER( MATCH( MID( AJ37, 8, 3), tblTrezorOpstine[Šifra opštine], 0))), TRUE)</f>
        <v>1</v>
      </c>
      <c r="BG37" s="164" t="b">
        <f>IF( AND( IF( ISNA( VLOOKUP( AB37, tblTrezorOpstine[], 4, 0)), FALSE, VLOOKUP( AB37, tblTrezorOpstine[], 4, 0) =  "Opština"), AI37 = "da"), AND( LEN( LEFT( AJ37, 10)) = 10, ISNUMBER( VALUE( MID( AJ37, 1, 6))), MID( AJ37, 7, 1) = "/", ISNUMBER( VALUE( MID( AJ37, 8, 3))), IF( ISNUMBER( MATCH( VALUE( MID( AJ37, 1, 6)), tblVrstaPrihoda[Vrsta prihoda], 0)), VLOOKUP( VALUE( MID( AJ37, 1, 6)), tblVrstaPrihoda[], 2, 0) = "Opština", FALSE), VLOOKUP( AB37, tblTrezorOpstine[], 3, 0) = MID( AJ37, 8, 3)),TRUE)</f>
        <v>1</v>
      </c>
      <c r="BH37" s="164" t="b">
        <f>IF(AND( IF( ISNA( VLOOKUP( AB37, tblTrezorOpstine[], 4, 0)), FALSE, VLOOKUP( AB37, tblTrezorOpstine[], 4, 0) =  "Republika Srpska"), AI37 = "da"), AND( ISNUMBER( VALUE( MID( AJ37, 1, 6))),MID( AJ37, 7, 1) = "/", ISNUMBER( VALUE( MID( AJ37, 8, 3))), IF( ISNUMBER( MATCH( VALUE( MID( AJ37, 1, 6)), tblVrstaPrihoda[Vrsta prihoda], 0)), VLOOKUP( VALUE( MID( AJ37, 1, 6)), tblVrstaPrihoda[], 2, 0) = "Republika Srpska", FALSE), ISNUMBER( MATCH( CONCATENATE(  MID( AJ37, 1, 6), LEFT( AK37, 7)), tPrihodKorisnik[Kontrola napomene], 0))), TRUE)</f>
        <v>1</v>
      </c>
      <c r="BI37" s="164" t="b">
        <f>IF( AND( IF( ISNA( VLOOKUP( AB37, tblTrezorOpstine[], 4, 0)), FALSE, VLOOKUP( AB37, tblTrezorOpstine[], 4, 0) =  "Opština"), AI37 = "da"), AND( ISNUMBER( VALUE( MID( AJ37, 1, 6))), MID( AJ37, 7, 1) = "/", ISNUMBER( VALUE( MID( AJ37, 8, 3))), IF( ISNUMBER( MATCH( VALUE( MID( AJ37, 1, 6)), tblVrstaPrihoda[Vrsta prihoda], 0)), VLOOKUP( VALUE( MID( AJ37, 1, 6)), tblVrstaPrihoda[], 2, 0) = "Opština", FALSE), ISNUMBER( SUMPRODUCT( VALUE( MID( LEFT( AK37, 7), {1;2;3;4;5;6;7}, 1)), {1;1;1;1;1;1;1}) )),TRUE)</f>
        <v>1</v>
      </c>
      <c r="BJ37" s="165" t="b">
        <f t="shared" si="15"/>
        <v>1</v>
      </c>
      <c r="BK37" s="166" t="str">
        <f>IF( AND( AL37, AM37), $AN$1, "Greška kolona: " &amp; HLOOKUP( FALSE, CHOOSE( {1;2}, $AO37:$BJ37, AO$19:BJ$19), 2, 0) &amp; " (detalji).")</f>
        <v>Ispravan unos.</v>
      </c>
      <c r="BL37" s="116" t="str">
        <f>IF( AND( AL37, AM37), "", HLOOKUP( FALSE, CHOOSE( {1;2}, $AO37:$BJ37, AO$20:BJ$20), 2, 0) &amp; REPT( CHAR( 10), 2))</f>
        <v/>
      </c>
      <c r="BM37" s="167" t="str">
        <f t="shared" si="19"/>
        <v>---</v>
      </c>
    </row>
    <row r="38" spans="1:65" ht="28.5" customHeight="1" x14ac:dyDescent="0.2">
      <c r="A38"/>
      <c r="B38" s="168" t="str">
        <f t="shared" si="0"/>
        <v/>
      </c>
      <c r="C38" s="119">
        <v>18</v>
      </c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4"/>
      <c r="O38" s="120"/>
      <c r="P38" s="121"/>
      <c r="Q38" s="122"/>
      <c r="R38" s="123"/>
      <c r="S38" s="121"/>
      <c r="T38" s="122"/>
      <c r="U38" s="123"/>
      <c r="V38" s="121"/>
      <c r="W38" s="124"/>
      <c r="X38" s="122"/>
      <c r="Y38" s="123"/>
      <c r="Z38" s="121"/>
      <c r="AA38" s="125"/>
      <c r="AB38" s="126" t="str">
        <f t="shared" si="1"/>
        <v/>
      </c>
      <c r="AC38" s="127"/>
      <c r="AD38" s="128"/>
      <c r="AE38" s="129"/>
      <c r="AF38" s="130"/>
      <c r="AG38" s="131" t="str">
        <f t="shared" si="2"/>
        <v/>
      </c>
      <c r="AH38" s="132"/>
      <c r="AI38" s="133"/>
      <c r="AJ38" s="134"/>
      <c r="AK38" s="135"/>
      <c r="AL38" s="169" t="b">
        <f t="shared" si="3"/>
        <v>1</v>
      </c>
      <c r="AM38" s="170" t="b">
        <f t="shared" si="4"/>
        <v>1</v>
      </c>
      <c r="AN38" s="171" t="b">
        <f t="shared" si="20"/>
        <v>1</v>
      </c>
      <c r="AO38" s="140" t="b">
        <f t="shared" si="21"/>
        <v>1</v>
      </c>
      <c r="AP38" s="140" t="b">
        <f t="shared" si="5"/>
        <v>0</v>
      </c>
      <c r="AQ38" s="140" t="b">
        <f t="shared" si="6"/>
        <v>0</v>
      </c>
      <c r="AR38" s="140" t="b">
        <f>IF( AQ38, VALUE( RIGHT( AB38, 1)) = IF( 11 - MOD( SUMPRODUCT( {7;6;5;4;3;2;7;6;5;4;3;2}, VALUE( MID( AB38, {1;2;3;4;5;6;7;8;9;10;11;12}, 1))), 11) &gt;= 10, 0, 11 - MOD( SUMPRODUCT( {7;6;5;4;3;2;7;6;5;4;3;2}, VALUE( MID( AB38, {1;2;3;4;5;6;7;8;9;10;11;12}, 1))), 11)), FALSE)</f>
        <v>0</v>
      </c>
      <c r="AS38" s="140" t="b">
        <f t="shared" si="7"/>
        <v>0</v>
      </c>
      <c r="AT38" s="140" t="b">
        <f t="shared" si="16"/>
        <v>0</v>
      </c>
      <c r="AU38" s="140" t="b">
        <f t="shared" si="17"/>
        <v>1</v>
      </c>
      <c r="AV38" s="140" t="b">
        <f t="shared" si="8"/>
        <v>1</v>
      </c>
      <c r="AW38" s="140" t="b">
        <f t="shared" si="9"/>
        <v>1</v>
      </c>
      <c r="AX38" s="140" t="b">
        <f t="shared" si="10"/>
        <v>1</v>
      </c>
      <c r="AY38" s="140" t="b">
        <f t="shared" si="11"/>
        <v>0</v>
      </c>
      <c r="AZ38" s="140" t="b">
        <f t="shared" si="12"/>
        <v>0</v>
      </c>
      <c r="BA38" s="140" t="b">
        <f t="shared" si="13"/>
        <v>0</v>
      </c>
      <c r="BB38" s="140" t="b">
        <f t="shared" si="18"/>
        <v>0</v>
      </c>
      <c r="BC38" s="140"/>
      <c r="BD38" s="140" t="b">
        <f>IF( AI38 = "Da", ISNUMBER( MATCH( AB38, tblTrezorOpstine[JIB], 0)), TRUE)</f>
        <v>1</v>
      </c>
      <c r="BE38" s="140" t="b">
        <f t="shared" si="14"/>
        <v>0</v>
      </c>
      <c r="BF38" s="140" t="b">
        <f>IF( AND( IF( ISNA( VLOOKUP( AB38, tblTrezorOpstine[], 4, 0)), FALSE, VLOOKUP( AB38, tblTrezorOpstine[], 4, 0) =  "Republika Srpska"), AI38 = "da"), AND( LEN( LEFT( AJ38, 10)) = 10, ISNUMBER( VALUE( MID( AJ38, 1, 6))), MID( AJ38, 7, 1) = "/", ISNUMBER( VALUE( MID( AJ38, 8, 3))), IF( ISNUMBER( MATCH( VALUE( MID( AJ38, 1, 6)), tblVrstaPrihoda[Vrsta prihoda], 0)), VLOOKUP( VALUE( MID( AJ38, 1, 6)), tblVrstaPrihoda[], 2, 0) = "Republika Srpska", FALSE), ISNUMBER( MATCH( MID( AJ38, 8, 3), tblTrezorOpstine[Šifra opštine], 0))), TRUE)</f>
        <v>1</v>
      </c>
      <c r="BG38" s="140" t="b">
        <f>IF( AND( IF( ISNA( VLOOKUP( AB38, tblTrezorOpstine[], 4, 0)), FALSE, VLOOKUP( AB38, tblTrezorOpstine[], 4, 0) =  "Opština"), AI38 = "da"), AND( LEN( LEFT( AJ38, 10)) = 10, ISNUMBER( VALUE( MID( AJ38, 1, 6))), MID( AJ38, 7, 1) = "/", ISNUMBER( VALUE( MID( AJ38, 8, 3))), IF( ISNUMBER( MATCH( VALUE( MID( AJ38, 1, 6)), tblVrstaPrihoda[Vrsta prihoda], 0)), VLOOKUP( VALUE( MID( AJ38, 1, 6)), tblVrstaPrihoda[], 2, 0) = "Opština", FALSE), VLOOKUP( AB38, tblTrezorOpstine[], 3, 0) = MID( AJ38, 8, 3)),TRUE)</f>
        <v>1</v>
      </c>
      <c r="BH38" s="140" t="b">
        <f>IF(AND( IF( ISNA( VLOOKUP( AB38, tblTrezorOpstine[], 4, 0)), FALSE, VLOOKUP( AB38, tblTrezorOpstine[], 4, 0) =  "Republika Srpska"), AI38 = "da"), AND( ISNUMBER( VALUE( MID( AJ38, 1, 6))),MID( AJ38, 7, 1) = "/", ISNUMBER( VALUE( MID( AJ38, 8, 3))), IF( ISNUMBER( MATCH( VALUE( MID( AJ38, 1, 6)), tblVrstaPrihoda[Vrsta prihoda], 0)), VLOOKUP( VALUE( MID( AJ38, 1, 6)), tblVrstaPrihoda[], 2, 0) = "Republika Srpska", FALSE), ISNUMBER( MATCH( CONCATENATE(  MID( AJ38, 1, 6), LEFT( AK38, 7)), tPrihodKorisnik[Kontrola napomene], 0))), TRUE)</f>
        <v>1</v>
      </c>
      <c r="BI38" s="140" t="b">
        <f>IF( AND( IF( ISNA( VLOOKUP( AB38, tblTrezorOpstine[], 4, 0)), FALSE, VLOOKUP( AB38, tblTrezorOpstine[], 4, 0) =  "Opština"), AI38 = "da"), AND( ISNUMBER( VALUE( MID( AJ38, 1, 6))), MID( AJ38, 7, 1) = "/", ISNUMBER( VALUE( MID( AJ38, 8, 3))), IF( ISNUMBER( MATCH( VALUE( MID( AJ38, 1, 6)), tblVrstaPrihoda[Vrsta prihoda], 0)), VLOOKUP( VALUE( MID( AJ38, 1, 6)), tblVrstaPrihoda[], 2, 0) = "Opština", FALSE), ISNUMBER( SUMPRODUCT( VALUE( MID( LEFT( AK38, 7), {1;2;3;4;5;6;7}, 1)), {1;1;1;1;1;1;1}) )),TRUE)</f>
        <v>1</v>
      </c>
      <c r="BJ38" s="141" t="b">
        <f t="shared" si="15"/>
        <v>1</v>
      </c>
      <c r="BK38" s="172" t="str">
        <f>IF( AND( AL38, AM38), $AN$1, "Greška kolona: " &amp; HLOOKUP( FALSE, CHOOSE( {1;2}, $AO38:$BJ38, AO$19:BJ$19), 2, 0) &amp; " (detalji).")</f>
        <v>Ispravan unos.</v>
      </c>
      <c r="BL38" s="173" t="str">
        <f>IF( AND( AL38, AM38), "", HLOOKUP( FALSE, CHOOSE( {1;2}, $AO38:$BJ38, AO$20:BJ$20), 2, 0) &amp; REPT( CHAR( 10), 2))</f>
        <v/>
      </c>
      <c r="BM38" s="144" t="str">
        <f t="shared" si="19"/>
        <v>---</v>
      </c>
    </row>
    <row r="39" spans="1:65" ht="28.5" customHeight="1" x14ac:dyDescent="0.2">
      <c r="A39"/>
      <c r="B39" s="168" t="str">
        <f t="shared" si="0"/>
        <v/>
      </c>
      <c r="C39" s="145">
        <v>19</v>
      </c>
      <c r="D39" s="264"/>
      <c r="E39" s="265"/>
      <c r="F39" s="265"/>
      <c r="G39" s="265"/>
      <c r="H39" s="265"/>
      <c r="I39" s="265"/>
      <c r="J39" s="265"/>
      <c r="K39" s="265"/>
      <c r="L39" s="265"/>
      <c r="M39" s="265"/>
      <c r="N39" s="266"/>
      <c r="O39" s="146"/>
      <c r="P39" s="147"/>
      <c r="Q39" s="148"/>
      <c r="R39" s="149"/>
      <c r="S39" s="147"/>
      <c r="T39" s="148"/>
      <c r="U39" s="149"/>
      <c r="V39" s="147"/>
      <c r="W39" s="150"/>
      <c r="X39" s="148"/>
      <c r="Y39" s="149"/>
      <c r="Z39" s="147"/>
      <c r="AA39" s="151"/>
      <c r="AB39" s="152" t="str">
        <f t="shared" si="1"/>
        <v/>
      </c>
      <c r="AC39" s="153"/>
      <c r="AD39" s="154"/>
      <c r="AE39" s="155"/>
      <c r="AF39" s="156"/>
      <c r="AG39" s="157" t="str">
        <f t="shared" si="2"/>
        <v/>
      </c>
      <c r="AH39" s="158"/>
      <c r="AI39" s="159"/>
      <c r="AJ39" s="160"/>
      <c r="AK39" s="161"/>
      <c r="AL39" s="107" t="b">
        <f t="shared" si="3"/>
        <v>1</v>
      </c>
      <c r="AM39" s="162" t="b">
        <f t="shared" si="4"/>
        <v>1</v>
      </c>
      <c r="AN39" s="163" t="b">
        <f t="shared" si="20"/>
        <v>1</v>
      </c>
      <c r="AO39" s="164" t="b">
        <f t="shared" si="21"/>
        <v>1</v>
      </c>
      <c r="AP39" s="164" t="b">
        <f t="shared" si="5"/>
        <v>0</v>
      </c>
      <c r="AQ39" s="164" t="b">
        <f t="shared" si="6"/>
        <v>0</v>
      </c>
      <c r="AR39" s="164" t="b">
        <f>IF( AQ39, VALUE( RIGHT( AB39, 1)) = IF( 11 - MOD( SUMPRODUCT( {7;6;5;4;3;2;7;6;5;4;3;2}, VALUE( MID( AB39, {1;2;3;4;5;6;7;8;9;10;11;12}, 1))), 11) &gt;= 10, 0, 11 - MOD( SUMPRODUCT( {7;6;5;4;3;2;7;6;5;4;3;2}, VALUE( MID( AB39, {1;2;3;4;5;6;7;8;9;10;11;12}, 1))), 11)), FALSE)</f>
        <v>0</v>
      </c>
      <c r="AS39" s="164" t="b">
        <f t="shared" si="7"/>
        <v>0</v>
      </c>
      <c r="AT39" s="164" t="b">
        <f t="shared" si="16"/>
        <v>0</v>
      </c>
      <c r="AU39" s="164" t="b">
        <f t="shared" si="17"/>
        <v>1</v>
      </c>
      <c r="AV39" s="164" t="b">
        <f t="shared" si="8"/>
        <v>1</v>
      </c>
      <c r="AW39" s="164" t="b">
        <f t="shared" si="9"/>
        <v>1</v>
      </c>
      <c r="AX39" s="164" t="b">
        <f t="shared" si="10"/>
        <v>1</v>
      </c>
      <c r="AY39" s="164" t="b">
        <f t="shared" si="11"/>
        <v>0</v>
      </c>
      <c r="AZ39" s="164" t="b">
        <f t="shared" si="12"/>
        <v>0</v>
      </c>
      <c r="BA39" s="164" t="b">
        <f t="shared" si="13"/>
        <v>0</v>
      </c>
      <c r="BB39" s="164" t="b">
        <f t="shared" si="18"/>
        <v>0</v>
      </c>
      <c r="BC39" s="164"/>
      <c r="BD39" s="164" t="b">
        <f>IF( AI39 = "Da", ISNUMBER( MATCH( AB39, tblTrezorOpstine[JIB], 0)), TRUE)</f>
        <v>1</v>
      </c>
      <c r="BE39" s="164" t="b">
        <f t="shared" si="14"/>
        <v>0</v>
      </c>
      <c r="BF39" s="164" t="b">
        <f>IF( AND( IF( ISNA( VLOOKUP( AB39, tblTrezorOpstine[], 4, 0)), FALSE, VLOOKUP( AB39, tblTrezorOpstine[], 4, 0) =  "Republika Srpska"), AI39 = "da"), AND( LEN( LEFT( AJ39, 10)) = 10, ISNUMBER( VALUE( MID( AJ39, 1, 6))), MID( AJ39, 7, 1) = "/", ISNUMBER( VALUE( MID( AJ39, 8, 3))), IF( ISNUMBER( MATCH( VALUE( MID( AJ39, 1, 6)), tblVrstaPrihoda[Vrsta prihoda], 0)), VLOOKUP( VALUE( MID( AJ39, 1, 6)), tblVrstaPrihoda[], 2, 0) = "Republika Srpska", FALSE), ISNUMBER( MATCH( MID( AJ39, 8, 3), tblTrezorOpstine[Šifra opštine], 0))), TRUE)</f>
        <v>1</v>
      </c>
      <c r="BG39" s="164" t="b">
        <f>IF( AND( IF( ISNA( VLOOKUP( AB39, tblTrezorOpstine[], 4, 0)), FALSE, VLOOKUP( AB39, tblTrezorOpstine[], 4, 0) =  "Opština"), AI39 = "da"), AND( LEN( LEFT( AJ39, 10)) = 10, ISNUMBER( VALUE( MID( AJ39, 1, 6))), MID( AJ39, 7, 1) = "/", ISNUMBER( VALUE( MID( AJ39, 8, 3))), IF( ISNUMBER( MATCH( VALUE( MID( AJ39, 1, 6)), tblVrstaPrihoda[Vrsta prihoda], 0)), VLOOKUP( VALUE( MID( AJ39, 1, 6)), tblVrstaPrihoda[], 2, 0) = "Opština", FALSE), VLOOKUP( AB39, tblTrezorOpstine[], 3, 0) = MID( AJ39, 8, 3)),TRUE)</f>
        <v>1</v>
      </c>
      <c r="BH39" s="164" t="b">
        <f>IF(AND( IF( ISNA( VLOOKUP( AB39, tblTrezorOpstine[], 4, 0)), FALSE, VLOOKUP( AB39, tblTrezorOpstine[], 4, 0) =  "Republika Srpska"), AI39 = "da"), AND( ISNUMBER( VALUE( MID( AJ39, 1, 6))),MID( AJ39, 7, 1) = "/", ISNUMBER( VALUE( MID( AJ39, 8, 3))), IF( ISNUMBER( MATCH( VALUE( MID( AJ39, 1, 6)), tblVrstaPrihoda[Vrsta prihoda], 0)), VLOOKUP( VALUE( MID( AJ39, 1, 6)), tblVrstaPrihoda[], 2, 0) = "Republika Srpska", FALSE), ISNUMBER( MATCH( CONCATENATE(  MID( AJ39, 1, 6), LEFT( AK39, 7)), tPrihodKorisnik[Kontrola napomene], 0))), TRUE)</f>
        <v>1</v>
      </c>
      <c r="BI39" s="164" t="b">
        <f>IF( AND( IF( ISNA( VLOOKUP( AB39, tblTrezorOpstine[], 4, 0)), FALSE, VLOOKUP( AB39, tblTrezorOpstine[], 4, 0) =  "Opština"), AI39 = "da"), AND( ISNUMBER( VALUE( MID( AJ39, 1, 6))), MID( AJ39, 7, 1) = "/", ISNUMBER( VALUE( MID( AJ39, 8, 3))), IF( ISNUMBER( MATCH( VALUE( MID( AJ39, 1, 6)), tblVrstaPrihoda[Vrsta prihoda], 0)), VLOOKUP( VALUE( MID( AJ39, 1, 6)), tblVrstaPrihoda[], 2, 0) = "Opština", FALSE), ISNUMBER( SUMPRODUCT( VALUE( MID( LEFT( AK39, 7), {1;2;3;4;5;6;7}, 1)), {1;1;1;1;1;1;1}) )),TRUE)</f>
        <v>1</v>
      </c>
      <c r="BJ39" s="165" t="b">
        <f t="shared" si="15"/>
        <v>1</v>
      </c>
      <c r="BK39" s="166" t="str">
        <f>IF( AND( AL39, AM39), $AN$1, "Greška kolona: " &amp; HLOOKUP( FALSE, CHOOSE( {1;2}, $AO39:$BJ39, AO$19:BJ$19), 2, 0) &amp; " (detalji).")</f>
        <v>Ispravan unos.</v>
      </c>
      <c r="BL39" s="116" t="str">
        <f>IF( AND( AL39, AM39), "", HLOOKUP( FALSE, CHOOSE( {1;2}, $AO39:$BJ39, AO$20:BJ$20), 2, 0) &amp; REPT( CHAR( 10), 2))</f>
        <v/>
      </c>
      <c r="BM39" s="167" t="str">
        <f t="shared" si="19"/>
        <v>---</v>
      </c>
    </row>
    <row r="40" spans="1:65" ht="28.5" customHeight="1" x14ac:dyDescent="0.2">
      <c r="A40"/>
      <c r="B40" s="168" t="str">
        <f t="shared" si="0"/>
        <v/>
      </c>
      <c r="C40" s="119">
        <v>20</v>
      </c>
      <c r="D40" s="252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120"/>
      <c r="P40" s="121"/>
      <c r="Q40" s="122"/>
      <c r="R40" s="123"/>
      <c r="S40" s="121"/>
      <c r="T40" s="122"/>
      <c r="U40" s="123"/>
      <c r="V40" s="121"/>
      <c r="W40" s="124"/>
      <c r="X40" s="122"/>
      <c r="Y40" s="123"/>
      <c r="Z40" s="121"/>
      <c r="AA40" s="125"/>
      <c r="AB40" s="126" t="str">
        <f t="shared" si="1"/>
        <v/>
      </c>
      <c r="AC40" s="127"/>
      <c r="AD40" s="128"/>
      <c r="AE40" s="129"/>
      <c r="AF40" s="130"/>
      <c r="AG40" s="131" t="str">
        <f t="shared" si="2"/>
        <v/>
      </c>
      <c r="AH40" s="132"/>
      <c r="AI40" s="133"/>
      <c r="AJ40" s="134"/>
      <c r="AK40" s="135"/>
      <c r="AL40" s="169" t="b">
        <f t="shared" si="3"/>
        <v>1</v>
      </c>
      <c r="AM40" s="170" t="b">
        <f t="shared" si="4"/>
        <v>1</v>
      </c>
      <c r="AN40" s="171" t="b">
        <f t="shared" si="20"/>
        <v>1</v>
      </c>
      <c r="AO40" s="140" t="b">
        <f t="shared" si="21"/>
        <v>1</v>
      </c>
      <c r="AP40" s="140" t="b">
        <f t="shared" si="5"/>
        <v>0</v>
      </c>
      <c r="AQ40" s="140" t="b">
        <f t="shared" si="6"/>
        <v>0</v>
      </c>
      <c r="AR40" s="140" t="b">
        <f>IF( AQ40, VALUE( RIGHT( AB40, 1)) = IF( 11 - MOD( SUMPRODUCT( {7;6;5;4;3;2;7;6;5;4;3;2}, VALUE( MID( AB40, {1;2;3;4;5;6;7;8;9;10;11;12}, 1))), 11) &gt;= 10, 0, 11 - MOD( SUMPRODUCT( {7;6;5;4;3;2;7;6;5;4;3;2}, VALUE( MID( AB40, {1;2;3;4;5;6;7;8;9;10;11;12}, 1))), 11)), FALSE)</f>
        <v>0</v>
      </c>
      <c r="AS40" s="140" t="b">
        <f t="shared" si="7"/>
        <v>0</v>
      </c>
      <c r="AT40" s="140" t="b">
        <f t="shared" si="16"/>
        <v>0</v>
      </c>
      <c r="AU40" s="140" t="b">
        <f t="shared" si="17"/>
        <v>1</v>
      </c>
      <c r="AV40" s="140" t="b">
        <f t="shared" si="8"/>
        <v>1</v>
      </c>
      <c r="AW40" s="140" t="b">
        <f t="shared" si="9"/>
        <v>1</v>
      </c>
      <c r="AX40" s="140" t="b">
        <f t="shared" si="10"/>
        <v>1</v>
      </c>
      <c r="AY40" s="140" t="b">
        <f t="shared" si="11"/>
        <v>0</v>
      </c>
      <c r="AZ40" s="140" t="b">
        <f t="shared" si="12"/>
        <v>0</v>
      </c>
      <c r="BA40" s="140" t="b">
        <f t="shared" si="13"/>
        <v>0</v>
      </c>
      <c r="BB40" s="140" t="b">
        <f t="shared" si="18"/>
        <v>0</v>
      </c>
      <c r="BC40" s="140"/>
      <c r="BD40" s="140" t="b">
        <f>IF( AI40 = "Da", ISNUMBER( MATCH( AB40, tblTrezorOpstine[JIB], 0)), TRUE)</f>
        <v>1</v>
      </c>
      <c r="BE40" s="140" t="b">
        <f>LEN( CONCATENATE( AJ40)) &gt; 0</f>
        <v>0</v>
      </c>
      <c r="BF40" s="140" t="b">
        <f>IF( AND( IF( ISNA( VLOOKUP( AB40, tblTrezorOpstine[], 4, 0)), FALSE, VLOOKUP( AB40, tblTrezorOpstine[], 4, 0) =  "Republika Srpska"), AI40 = "da"), AND( LEN( LEFT( AJ40, 10)) = 10, ISNUMBER( VALUE( MID( AJ40, 1, 6))), MID( AJ40, 7, 1) = "/", ISNUMBER( VALUE( MID( AJ40, 8, 3))), IF( ISNUMBER( MATCH( VALUE( MID( AJ40, 1, 6)), tblVrstaPrihoda[Vrsta prihoda], 0)), VLOOKUP( VALUE( MID( AJ40, 1, 6)), tblVrstaPrihoda[], 2, 0) = "Republika Srpska", FALSE), ISNUMBER( MATCH( MID( AJ40, 8, 3), tblTrezorOpstine[Šifra opštine], 0))), TRUE)</f>
        <v>1</v>
      </c>
      <c r="BG40" s="140" t="b">
        <f>IF( AND( IF( ISNA( VLOOKUP( AB40, tblTrezorOpstine[], 4, 0)), FALSE, VLOOKUP( AB40, tblTrezorOpstine[], 4, 0) =  "Opština"), AI40 = "da"), AND( LEN( LEFT( AJ40, 10)) = 10, ISNUMBER( VALUE( MID( AJ40, 1, 6))), MID( AJ40, 7, 1) = "/", ISNUMBER( VALUE( MID( AJ40, 8, 3))), IF( ISNUMBER( MATCH( VALUE( MID( AJ40, 1, 6)), tblVrstaPrihoda[Vrsta prihoda], 0)), VLOOKUP( VALUE( MID( AJ40, 1, 6)), tblVrstaPrihoda[], 2, 0) = "Opština", FALSE), VLOOKUP( AB40, tblTrezorOpstine[], 3, 0) = MID( AJ40, 8, 3)),TRUE)</f>
        <v>1</v>
      </c>
      <c r="BH40" s="140" t="b">
        <f>IF(AND( IF( ISNA( VLOOKUP( AB40, tblTrezorOpstine[], 4, 0)), FALSE, VLOOKUP( AB40, tblTrezorOpstine[], 4, 0) =  "Republika Srpska"), AI40 = "da"), AND( ISNUMBER( VALUE( MID( AJ40, 1, 6))),MID( AJ40, 7, 1) = "/", ISNUMBER( VALUE( MID( AJ40, 8, 3))), IF( ISNUMBER( MATCH( VALUE( MID( AJ40, 1, 6)), tblVrstaPrihoda[Vrsta prihoda], 0)), VLOOKUP( VALUE( MID( AJ40, 1, 6)), tblVrstaPrihoda[], 2, 0) = "Republika Srpska", FALSE), ISNUMBER( MATCH( CONCATENATE(  MID( AJ40, 1, 6), LEFT( AK40, 7)), tPrihodKorisnik[Kontrola napomene], 0))), TRUE)</f>
        <v>1</v>
      </c>
      <c r="BI40" s="140" t="b">
        <f>IF( AND( IF( ISNA( VLOOKUP( AB40, tblTrezorOpstine[], 4, 0)), FALSE, VLOOKUP( AB40, tblTrezorOpstine[], 4, 0) =  "Opština"), AI40 = "da"), AND( ISNUMBER( VALUE( MID( AJ40, 1, 6))), MID( AJ40, 7, 1) = "/", ISNUMBER( VALUE( MID( AJ40, 8, 3))), IF( ISNUMBER( MATCH( VALUE( MID( AJ40, 1, 6)), tblVrstaPrihoda[Vrsta prihoda], 0)), VLOOKUP( VALUE( MID( AJ40, 1, 6)), tblVrstaPrihoda[], 2, 0) = "Opština", FALSE), ISNUMBER( SUMPRODUCT( VALUE( MID( LEFT( AK40, 7), {1;2;3;4;5;6;7}, 1)), {1;1;1;1;1;1;1}) )),TRUE)</f>
        <v>1</v>
      </c>
      <c r="BJ40" s="141" t="b">
        <f t="shared" si="15"/>
        <v>1</v>
      </c>
      <c r="BK40" s="172" t="str">
        <f>IF( AND( AL40, AM40), $AN$1, "Greška kolona: " &amp; HLOOKUP( FALSE, CHOOSE( {1;2}, $AO40:$BJ40, AO$19:BJ$19), 2, 0) &amp; " (detalji).")</f>
        <v>Ispravan unos.</v>
      </c>
      <c r="BL40" s="173" t="str">
        <f>IF( AND( AL40, AM40), "", HLOOKUP( FALSE, CHOOSE( {1;2}, $AO40:$BJ40, AO$20:BJ$20), 2, 0) &amp; REPT( CHAR( 10), 2))</f>
        <v/>
      </c>
      <c r="BM40" s="144" t="str">
        <f t="shared" si="19"/>
        <v>---</v>
      </c>
    </row>
    <row r="41" spans="1:65" ht="28.5" customHeight="1" x14ac:dyDescent="0.2">
      <c r="A41"/>
      <c r="B41" s="168" t="str">
        <f t="shared" si="0"/>
        <v/>
      </c>
      <c r="C41" s="145">
        <v>21</v>
      </c>
      <c r="D41" s="264"/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O41" s="146"/>
      <c r="P41" s="147"/>
      <c r="Q41" s="148"/>
      <c r="R41" s="149"/>
      <c r="S41" s="147"/>
      <c r="T41" s="148"/>
      <c r="U41" s="149"/>
      <c r="V41" s="147"/>
      <c r="W41" s="150"/>
      <c r="X41" s="148"/>
      <c r="Y41" s="149"/>
      <c r="Z41" s="147"/>
      <c r="AA41" s="151"/>
      <c r="AB41" s="152" t="str">
        <f t="shared" si="1"/>
        <v/>
      </c>
      <c r="AC41" s="153"/>
      <c r="AD41" s="154"/>
      <c r="AE41" s="155"/>
      <c r="AF41" s="156"/>
      <c r="AG41" s="157" t="str">
        <f t="shared" si="2"/>
        <v/>
      </c>
      <c r="AH41" s="158"/>
      <c r="AI41" s="159"/>
      <c r="AJ41" s="160"/>
      <c r="AK41" s="161"/>
      <c r="AL41" s="107" t="b">
        <f t="shared" si="3"/>
        <v>1</v>
      </c>
      <c r="AM41" s="162" t="b">
        <f t="shared" si="4"/>
        <v>1</v>
      </c>
      <c r="AN41" s="163" t="b">
        <f t="shared" si="20"/>
        <v>1</v>
      </c>
      <c r="AO41" s="164" t="b">
        <f t="shared" si="21"/>
        <v>1</v>
      </c>
      <c r="AP41" s="164" t="b">
        <f t="shared" si="5"/>
        <v>0</v>
      </c>
      <c r="AQ41" s="164" t="b">
        <f t="shared" si="6"/>
        <v>0</v>
      </c>
      <c r="AR41" s="164" t="b">
        <f>IF( AQ41, VALUE( RIGHT( AB41, 1)) = IF( 11 - MOD( SUMPRODUCT( {7;6;5;4;3;2;7;6;5;4;3;2}, VALUE( MID( AB41, {1;2;3;4;5;6;7;8;9;10;11;12}, 1))), 11) &gt;= 10, 0, 11 - MOD( SUMPRODUCT( {7;6;5;4;3;2;7;6;5;4;3;2}, VALUE( MID( AB41, {1;2;3;4;5;6;7;8;9;10;11;12}, 1))), 11)), FALSE)</f>
        <v>0</v>
      </c>
      <c r="AS41" s="164" t="b">
        <f t="shared" si="7"/>
        <v>0</v>
      </c>
      <c r="AT41" s="164" t="b">
        <f t="shared" si="16"/>
        <v>0</v>
      </c>
      <c r="AU41" s="164" t="b">
        <f t="shared" si="17"/>
        <v>1</v>
      </c>
      <c r="AV41" s="164" t="b">
        <f t="shared" si="8"/>
        <v>1</v>
      </c>
      <c r="AW41" s="164" t="b">
        <f t="shared" si="9"/>
        <v>1</v>
      </c>
      <c r="AX41" s="164" t="b">
        <f t="shared" si="10"/>
        <v>1</v>
      </c>
      <c r="AY41" s="164" t="b">
        <f t="shared" si="11"/>
        <v>0</v>
      </c>
      <c r="AZ41" s="164" t="b">
        <f t="shared" si="12"/>
        <v>0</v>
      </c>
      <c r="BA41" s="164" t="b">
        <f t="shared" si="13"/>
        <v>0</v>
      </c>
      <c r="BB41" s="164" t="b">
        <f t="shared" si="18"/>
        <v>0</v>
      </c>
      <c r="BC41" s="164"/>
      <c r="BD41" s="164" t="b">
        <f>IF( AI41 = "Da", ISNUMBER( MATCH( AB41, tblTrezorOpstine[JIB], 0)), TRUE)</f>
        <v>1</v>
      </c>
      <c r="BE41" s="164" t="b">
        <f t="shared" si="14"/>
        <v>0</v>
      </c>
      <c r="BF41" s="164" t="b">
        <f>IF( AND( IF( ISNA( VLOOKUP( AB41, tblTrezorOpstine[], 4, 0)), FALSE, VLOOKUP( AB41, tblTrezorOpstine[], 4, 0) =  "Republika Srpska"), AI41 = "da"), AND( LEN( LEFT( AJ41, 10)) = 10, ISNUMBER( VALUE( MID( AJ41, 1, 6))), MID( AJ41, 7, 1) = "/", ISNUMBER( VALUE( MID( AJ41, 8, 3))), IF( ISNUMBER( MATCH( VALUE( MID( AJ41, 1, 6)), tblVrstaPrihoda[Vrsta prihoda], 0)), VLOOKUP( VALUE( MID( AJ41, 1, 6)), tblVrstaPrihoda[], 2, 0) = "Republika Srpska", FALSE), ISNUMBER( MATCH( MID( AJ41, 8, 3), tblTrezorOpstine[Šifra opštine], 0))), TRUE)</f>
        <v>1</v>
      </c>
      <c r="BG41" s="164" t="b">
        <f>IF( AND( IF( ISNA( VLOOKUP( AB41, tblTrezorOpstine[], 4, 0)), FALSE, VLOOKUP( AB41, tblTrezorOpstine[], 4, 0) =  "Opština"), AI41 = "da"), AND( LEN( LEFT( AJ41, 10)) = 10, ISNUMBER( VALUE( MID( AJ41, 1, 6))), MID( AJ41, 7, 1) = "/", ISNUMBER( VALUE( MID( AJ41, 8, 3))), IF( ISNUMBER( MATCH( VALUE( MID( AJ41, 1, 6)), tblVrstaPrihoda[Vrsta prihoda], 0)), VLOOKUP( VALUE( MID( AJ41, 1, 6)), tblVrstaPrihoda[], 2, 0) = "Opština", FALSE), VLOOKUP( AB41, tblTrezorOpstine[], 3, 0) = MID( AJ41, 8, 3)),TRUE)</f>
        <v>1</v>
      </c>
      <c r="BH41" s="164" t="b">
        <f>IF(AND( IF( ISNA( VLOOKUP( AB41, tblTrezorOpstine[], 4, 0)), FALSE, VLOOKUP( AB41, tblTrezorOpstine[], 4, 0) =  "Republika Srpska"), AI41 = "da"), AND( ISNUMBER( VALUE( MID( AJ41, 1, 6))),MID( AJ41, 7, 1) = "/", ISNUMBER( VALUE( MID( AJ41, 8, 3))), IF( ISNUMBER( MATCH( VALUE( MID( AJ41, 1, 6)), tblVrstaPrihoda[Vrsta prihoda], 0)), VLOOKUP( VALUE( MID( AJ41, 1, 6)), tblVrstaPrihoda[], 2, 0) = "Republika Srpska", FALSE), ISNUMBER( MATCH( CONCATENATE(  MID( AJ41, 1, 6), LEFT( AK41, 7)), tPrihodKorisnik[Kontrola napomene], 0))), TRUE)</f>
        <v>1</v>
      </c>
      <c r="BI41" s="164" t="b">
        <f>IF( AND( IF( ISNA( VLOOKUP( AB41, tblTrezorOpstine[], 4, 0)), FALSE, VLOOKUP( AB41, tblTrezorOpstine[], 4, 0) =  "Opština"), AI41 = "da"), AND( ISNUMBER( VALUE( MID( AJ41, 1, 6))), MID( AJ41, 7, 1) = "/", ISNUMBER( VALUE( MID( AJ41, 8, 3))), IF( ISNUMBER( MATCH( VALUE( MID( AJ41, 1, 6)), tblVrstaPrihoda[Vrsta prihoda], 0)), VLOOKUP( VALUE( MID( AJ41, 1, 6)), tblVrstaPrihoda[], 2, 0) = "Opština", FALSE), ISNUMBER( SUMPRODUCT( VALUE( MID( LEFT( AK41, 7), {1;2;3;4;5;6;7}, 1)), {1;1;1;1;1;1;1}) )),TRUE)</f>
        <v>1</v>
      </c>
      <c r="BJ41" s="165" t="b">
        <f t="shared" si="15"/>
        <v>1</v>
      </c>
      <c r="BK41" s="166" t="str">
        <f>IF( AND( AL41, AM41), $AN$1, "Greška kolona: " &amp; HLOOKUP( FALSE, CHOOSE( {1;2}, $AO41:$BJ41, AO$19:BJ$19), 2, 0) &amp; " (detalji).")</f>
        <v>Ispravan unos.</v>
      </c>
      <c r="BL41" s="116" t="str">
        <f>IF( AND( AL41, AM41), "", HLOOKUP( FALSE, CHOOSE( {1;2}, $AO41:$BJ41, AO$20:BJ$20), 2, 0) &amp; REPT( CHAR( 10), 2))</f>
        <v/>
      </c>
      <c r="BM41" s="167" t="str">
        <f t="shared" si="19"/>
        <v>---</v>
      </c>
    </row>
    <row r="42" spans="1:65" ht="28.5" customHeight="1" x14ac:dyDescent="0.2">
      <c r="A42"/>
      <c r="B42" s="168" t="str">
        <f t="shared" si="0"/>
        <v/>
      </c>
      <c r="C42" s="119">
        <v>22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120"/>
      <c r="P42" s="121"/>
      <c r="Q42" s="122"/>
      <c r="R42" s="123"/>
      <c r="S42" s="121"/>
      <c r="T42" s="122"/>
      <c r="U42" s="123"/>
      <c r="V42" s="121"/>
      <c r="W42" s="124"/>
      <c r="X42" s="122"/>
      <c r="Y42" s="123"/>
      <c r="Z42" s="121"/>
      <c r="AA42" s="125"/>
      <c r="AB42" s="126" t="str">
        <f t="shared" si="1"/>
        <v/>
      </c>
      <c r="AC42" s="127"/>
      <c r="AD42" s="128"/>
      <c r="AE42" s="129"/>
      <c r="AF42" s="130"/>
      <c r="AG42" s="131" t="str">
        <f t="shared" si="2"/>
        <v/>
      </c>
      <c r="AH42" s="132"/>
      <c r="AI42" s="133"/>
      <c r="AJ42" s="134"/>
      <c r="AK42" s="135"/>
      <c r="AL42" s="169" t="b">
        <f t="shared" si="3"/>
        <v>1</v>
      </c>
      <c r="AM42" s="170" t="b">
        <f t="shared" si="4"/>
        <v>1</v>
      </c>
      <c r="AN42" s="171" t="b">
        <f t="shared" si="20"/>
        <v>1</v>
      </c>
      <c r="AO42" s="140" t="b">
        <f t="shared" si="21"/>
        <v>1</v>
      </c>
      <c r="AP42" s="140" t="b">
        <f t="shared" si="5"/>
        <v>0</v>
      </c>
      <c r="AQ42" s="140" t="b">
        <f t="shared" si="6"/>
        <v>0</v>
      </c>
      <c r="AR42" s="140" t="b">
        <f>IF( AQ42, VALUE( RIGHT( AB42, 1)) = IF( 11 - MOD( SUMPRODUCT( {7;6;5;4;3;2;7;6;5;4;3;2}, VALUE( MID( AB42, {1;2;3;4;5;6;7;8;9;10;11;12}, 1))), 11) &gt;= 10, 0, 11 - MOD( SUMPRODUCT( {7;6;5;4;3;2;7;6;5;4;3;2}, VALUE( MID( AB42, {1;2;3;4;5;6;7;8;9;10;11;12}, 1))), 11)), FALSE)</f>
        <v>0</v>
      </c>
      <c r="AS42" s="140" t="b">
        <f t="shared" si="7"/>
        <v>0</v>
      </c>
      <c r="AT42" s="140" t="b">
        <f t="shared" si="16"/>
        <v>0</v>
      </c>
      <c r="AU42" s="140" t="b">
        <f t="shared" si="17"/>
        <v>1</v>
      </c>
      <c r="AV42" s="140" t="b">
        <f t="shared" si="8"/>
        <v>1</v>
      </c>
      <c r="AW42" s="140" t="b">
        <f t="shared" si="9"/>
        <v>1</v>
      </c>
      <c r="AX42" s="140" t="b">
        <f t="shared" si="10"/>
        <v>1</v>
      </c>
      <c r="AY42" s="140" t="b">
        <f t="shared" si="11"/>
        <v>0</v>
      </c>
      <c r="AZ42" s="140" t="b">
        <f t="shared" si="12"/>
        <v>0</v>
      </c>
      <c r="BA42" s="140" t="b">
        <f t="shared" si="13"/>
        <v>0</v>
      </c>
      <c r="BB42" s="140" t="b">
        <f t="shared" si="18"/>
        <v>0</v>
      </c>
      <c r="BC42" s="140"/>
      <c r="BD42" s="140" t="b">
        <f>IF( AI42 = "Da", ISNUMBER( MATCH( AB42, tblTrezorOpstine[JIB], 0)), TRUE)</f>
        <v>1</v>
      </c>
      <c r="BE42" s="140" t="b">
        <f t="shared" si="14"/>
        <v>0</v>
      </c>
      <c r="BF42" s="140" t="b">
        <f>IF( AND( IF( ISNA( VLOOKUP( AB42, tblTrezorOpstine[], 4, 0)), FALSE, VLOOKUP( AB42, tblTrezorOpstine[], 4, 0) =  "Republika Srpska"), AI42 = "da"), AND( LEN( LEFT( AJ42, 10)) = 10, ISNUMBER( VALUE( MID( AJ42, 1, 6))), MID( AJ42, 7, 1) = "/", ISNUMBER( VALUE( MID( AJ42, 8, 3))), IF( ISNUMBER( MATCH( VALUE( MID( AJ42, 1, 6)), tblVrstaPrihoda[Vrsta prihoda], 0)), VLOOKUP( VALUE( MID( AJ42, 1, 6)), tblVrstaPrihoda[], 2, 0) = "Republika Srpska", FALSE), ISNUMBER( MATCH( MID( AJ42, 8, 3), tblTrezorOpstine[Šifra opštine], 0))), TRUE)</f>
        <v>1</v>
      </c>
      <c r="BG42" s="140" t="b">
        <f>IF( AND( IF( ISNA( VLOOKUP( AB42, tblTrezorOpstine[], 4, 0)), FALSE, VLOOKUP( AB42, tblTrezorOpstine[], 4, 0) =  "Opština"), AI42 = "da"), AND( LEN( LEFT( AJ42, 10)) = 10, ISNUMBER( VALUE( MID( AJ42, 1, 6))), MID( AJ42, 7, 1) = "/", ISNUMBER( VALUE( MID( AJ42, 8, 3))), IF( ISNUMBER( MATCH( VALUE( MID( AJ42, 1, 6)), tblVrstaPrihoda[Vrsta prihoda], 0)), VLOOKUP( VALUE( MID( AJ42, 1, 6)), tblVrstaPrihoda[], 2, 0) = "Opština", FALSE), VLOOKUP( AB42, tblTrezorOpstine[], 3, 0) = MID( AJ42, 8, 3)),TRUE)</f>
        <v>1</v>
      </c>
      <c r="BH42" s="140" t="b">
        <f>IF(AND( IF( ISNA( VLOOKUP( AB42, tblTrezorOpstine[], 4, 0)), FALSE, VLOOKUP( AB42, tblTrezorOpstine[], 4, 0) =  "Republika Srpska"), AI42 = "da"), AND( ISNUMBER( VALUE( MID( AJ42, 1, 6))),MID( AJ42, 7, 1) = "/", ISNUMBER( VALUE( MID( AJ42, 8, 3))), IF( ISNUMBER( MATCH( VALUE( MID( AJ42, 1, 6)), tblVrstaPrihoda[Vrsta prihoda], 0)), VLOOKUP( VALUE( MID( AJ42, 1, 6)), tblVrstaPrihoda[], 2, 0) = "Republika Srpska", FALSE), ISNUMBER( MATCH( CONCATENATE(  MID( AJ42, 1, 6), LEFT( AK42, 7)), tPrihodKorisnik[Kontrola napomene], 0))), TRUE)</f>
        <v>1</v>
      </c>
      <c r="BI42" s="140" t="b">
        <f>IF( AND( IF( ISNA( VLOOKUP( AB42, tblTrezorOpstine[], 4, 0)), FALSE, VLOOKUP( AB42, tblTrezorOpstine[], 4, 0) =  "Opština"), AI42 = "da"), AND( ISNUMBER( VALUE( MID( AJ42, 1, 6))), MID( AJ42, 7, 1) = "/", ISNUMBER( VALUE( MID( AJ42, 8, 3))), IF( ISNUMBER( MATCH( VALUE( MID( AJ42, 1, 6)), tblVrstaPrihoda[Vrsta prihoda], 0)), VLOOKUP( VALUE( MID( AJ42, 1, 6)), tblVrstaPrihoda[], 2, 0) = "Opština", FALSE), ISNUMBER( SUMPRODUCT( VALUE( MID( LEFT( AK42, 7), {1;2;3;4;5;6;7}, 1)), {1;1;1;1;1;1;1}) )),TRUE)</f>
        <v>1</v>
      </c>
      <c r="BJ42" s="141" t="b">
        <f t="shared" si="15"/>
        <v>1</v>
      </c>
      <c r="BK42" s="172" t="str">
        <f>IF( AND( AL42, AM42), $AN$1, "Greška kolona: " &amp; HLOOKUP( FALSE, CHOOSE( {1;2}, $AO42:$BJ42, AO$19:BJ$19), 2, 0) &amp; " (detalji).")</f>
        <v>Ispravan unos.</v>
      </c>
      <c r="BL42" s="173" t="str">
        <f>IF( AND( AL42, AM42), "", HLOOKUP( FALSE, CHOOSE( {1;2}, $AO42:$BJ42, AO$20:BJ$20), 2, 0) &amp; REPT( CHAR( 10), 2))</f>
        <v/>
      </c>
      <c r="BM42" s="144" t="str">
        <f t="shared" si="19"/>
        <v>---</v>
      </c>
    </row>
    <row r="43" spans="1:65" ht="28.5" customHeight="1" x14ac:dyDescent="0.2">
      <c r="A43"/>
      <c r="B43" s="168" t="str">
        <f t="shared" si="0"/>
        <v/>
      </c>
      <c r="C43" s="145">
        <v>23</v>
      </c>
      <c r="D43" s="264"/>
      <c r="E43" s="265"/>
      <c r="F43" s="265"/>
      <c r="G43" s="265"/>
      <c r="H43" s="265"/>
      <c r="I43" s="265"/>
      <c r="J43" s="265"/>
      <c r="K43" s="265"/>
      <c r="L43" s="265"/>
      <c r="M43" s="265"/>
      <c r="N43" s="266"/>
      <c r="O43" s="146"/>
      <c r="P43" s="147"/>
      <c r="Q43" s="148"/>
      <c r="R43" s="149"/>
      <c r="S43" s="147"/>
      <c r="T43" s="148"/>
      <c r="U43" s="149"/>
      <c r="V43" s="147"/>
      <c r="W43" s="150"/>
      <c r="X43" s="148"/>
      <c r="Y43" s="149"/>
      <c r="Z43" s="147"/>
      <c r="AA43" s="151"/>
      <c r="AB43" s="152" t="str">
        <f t="shared" si="1"/>
        <v/>
      </c>
      <c r="AC43" s="153"/>
      <c r="AD43" s="154"/>
      <c r="AE43" s="155"/>
      <c r="AF43" s="156"/>
      <c r="AG43" s="157" t="str">
        <f t="shared" si="2"/>
        <v/>
      </c>
      <c r="AH43" s="158"/>
      <c r="AI43" s="159"/>
      <c r="AJ43" s="160"/>
      <c r="AK43" s="161"/>
      <c r="AL43" s="107" t="b">
        <f t="shared" si="3"/>
        <v>1</v>
      </c>
      <c r="AM43" s="162" t="b">
        <f t="shared" si="4"/>
        <v>1</v>
      </c>
      <c r="AN43" s="163" t="b">
        <f t="shared" si="20"/>
        <v>1</v>
      </c>
      <c r="AO43" s="164" t="b">
        <f t="shared" si="21"/>
        <v>1</v>
      </c>
      <c r="AP43" s="164" t="b">
        <f t="shared" si="5"/>
        <v>0</v>
      </c>
      <c r="AQ43" s="164" t="b">
        <f t="shared" si="6"/>
        <v>0</v>
      </c>
      <c r="AR43" s="164" t="b">
        <f>IF( AQ43, VALUE( RIGHT( AB43, 1)) = IF( 11 - MOD( SUMPRODUCT( {7;6;5;4;3;2;7;6;5;4;3;2}, VALUE( MID( AB43, {1;2;3;4;5;6;7;8;9;10;11;12}, 1))), 11) &gt;= 10, 0, 11 - MOD( SUMPRODUCT( {7;6;5;4;3;2;7;6;5;4;3;2}, VALUE( MID( AB43, {1;2;3;4;5;6;7;8;9;10;11;12}, 1))), 11)), FALSE)</f>
        <v>0</v>
      </c>
      <c r="AS43" s="164" t="b">
        <f t="shared" si="7"/>
        <v>0</v>
      </c>
      <c r="AT43" s="164" t="b">
        <f t="shared" si="16"/>
        <v>0</v>
      </c>
      <c r="AU43" s="164" t="b">
        <f t="shared" si="17"/>
        <v>1</v>
      </c>
      <c r="AV43" s="164" t="b">
        <f t="shared" si="8"/>
        <v>1</v>
      </c>
      <c r="AW43" s="164" t="b">
        <f t="shared" si="9"/>
        <v>1</v>
      </c>
      <c r="AX43" s="164" t="b">
        <f t="shared" si="10"/>
        <v>1</v>
      </c>
      <c r="AY43" s="164" t="b">
        <f t="shared" si="11"/>
        <v>0</v>
      </c>
      <c r="AZ43" s="164" t="b">
        <f t="shared" si="12"/>
        <v>0</v>
      </c>
      <c r="BA43" s="164" t="b">
        <f t="shared" si="13"/>
        <v>0</v>
      </c>
      <c r="BB43" s="164" t="b">
        <f t="shared" si="18"/>
        <v>0</v>
      </c>
      <c r="BC43" s="164">
        <f>IF( AND( ISNUMBER( MATCH( AB43, tblTrezorOpstine[JIB], 0)), 1), 0, 0)</f>
        <v>0</v>
      </c>
      <c r="BD43" s="164" t="b">
        <f>IF( AI43 = "Da", ISNUMBER( MATCH( AB43, tblTrezorOpstine[JIB], 0)), TRUE)</f>
        <v>1</v>
      </c>
      <c r="BE43" s="164" t="b">
        <f t="shared" si="14"/>
        <v>0</v>
      </c>
      <c r="BF43" s="164" t="b">
        <f>IF( AND( IF( ISNA( VLOOKUP( AB43, tblTrezorOpstine[], 4, 0)), FALSE, VLOOKUP( AB43, tblTrezorOpstine[], 4, 0) =  "Republika Srpska"), AI43 = "da"), AND( LEN( LEFT( AJ43, 10)) = 10, ISNUMBER( VALUE( MID( AJ43, 1, 6))), MID( AJ43, 7, 1) = "/", ISNUMBER( VALUE( MID( AJ43, 8, 3))), IF( ISNUMBER( MATCH( VALUE( MID( AJ43, 1, 6)), tblVrstaPrihoda[Vrsta prihoda], 0)), VLOOKUP( VALUE( MID( AJ43, 1, 6)), tblVrstaPrihoda[], 2, 0) = "Republika Srpska", FALSE), ISNUMBER( MATCH( MID( AJ43, 8, 3), tblTrezorOpstine[Šifra opštine], 0))), TRUE)</f>
        <v>1</v>
      </c>
      <c r="BG43" s="164" t="b">
        <f>IF( AND( IF( ISNA( VLOOKUP( AB43, tblTrezorOpstine[], 4, 0)), FALSE, VLOOKUP( AB43, tblTrezorOpstine[], 4, 0) =  "Opština"), AI43 = "da"), AND( LEN( LEFT( AJ43, 10)) = 10, ISNUMBER( VALUE( MID( AJ43, 1, 6))), MID( AJ43, 7, 1) = "/", ISNUMBER( VALUE( MID( AJ43, 8, 3))), IF( ISNUMBER( MATCH( VALUE( MID( AJ43, 1, 6)), tblVrstaPrihoda[Vrsta prihoda], 0)), VLOOKUP( VALUE( MID( AJ43, 1, 6)), tblVrstaPrihoda[], 2, 0) = "Opština", FALSE), VLOOKUP( AB43, tblTrezorOpstine[], 3, 0) = MID( AJ43, 8, 3)),TRUE)</f>
        <v>1</v>
      </c>
      <c r="BH43" s="164" t="b">
        <f>IF(AND( IF( ISNA( VLOOKUP( AB43, tblTrezorOpstine[], 4, 0)), FALSE, VLOOKUP( AB43, tblTrezorOpstine[], 4, 0) =  "Republika Srpska"), AI43 = "da"), AND( ISNUMBER( VALUE( MID( AJ43, 1, 6))),MID( AJ43, 7, 1) = "/", ISNUMBER( VALUE( MID( AJ43, 8, 3))), IF( ISNUMBER( MATCH( VALUE( MID( AJ43, 1, 6)), tblVrstaPrihoda[Vrsta prihoda], 0)), VLOOKUP( VALUE( MID( AJ43, 1, 6)), tblVrstaPrihoda[], 2, 0) = "Republika Srpska", FALSE), ISNUMBER( MATCH( CONCATENATE(  MID( AJ43, 1, 6), LEFT( AK43, 7)), tPrihodKorisnik[Kontrola napomene], 0))), TRUE)</f>
        <v>1</v>
      </c>
      <c r="BI43" s="164" t="b">
        <f>IF( AND( IF( ISNA( VLOOKUP( AB43, tblTrezorOpstine[], 4, 0)), FALSE, VLOOKUP( AB43, tblTrezorOpstine[], 4, 0) =  "Opština"), AI43 = "da"), AND( ISNUMBER( VALUE( MID( AJ43, 1, 6))), MID( AJ43, 7, 1) = "/", ISNUMBER( VALUE( MID( AJ43, 8, 3))), IF( ISNUMBER( MATCH( VALUE( MID( AJ43, 1, 6)), tblVrstaPrihoda[Vrsta prihoda], 0)), VLOOKUP( VALUE( MID( AJ43, 1, 6)), tblVrstaPrihoda[], 2, 0) = "Opština", FALSE), ISNUMBER( SUMPRODUCT( VALUE( MID( LEFT( AK43, 7), {1;2;3;4;5;6;7}, 1)), {1;1;1;1;1;1;1}) )),TRUE)</f>
        <v>1</v>
      </c>
      <c r="BJ43" s="165" t="b">
        <f t="shared" si="15"/>
        <v>1</v>
      </c>
      <c r="BK43" s="166" t="str">
        <f>IF( AND( AL43, AM43), $AN$1, "Greška kolona: " &amp; HLOOKUP( FALSE, CHOOSE( {1;2}, $AO43:$BJ43, AO$19:BJ$19), 2, 0) &amp; " (detalji).")</f>
        <v>Ispravan unos.</v>
      </c>
      <c r="BL43" s="116" t="str">
        <f>IF( AND( AL43, AM43), "", HLOOKUP( FALSE, CHOOSE( {1;2}, $AO43:$BJ43, AO$20:BJ$20), 2, 0) &amp; REPT( CHAR( 10), 2))</f>
        <v/>
      </c>
      <c r="BM43" s="167" t="str">
        <f t="shared" si="19"/>
        <v>---</v>
      </c>
    </row>
    <row r="44" spans="1:65" ht="28.5" customHeight="1" x14ac:dyDescent="0.2">
      <c r="A44"/>
      <c r="B44" s="168" t="str">
        <f t="shared" si="0"/>
        <v/>
      </c>
      <c r="C44" s="119">
        <v>24</v>
      </c>
      <c r="D44" s="252"/>
      <c r="E44" s="253"/>
      <c r="F44" s="253"/>
      <c r="G44" s="253"/>
      <c r="H44" s="253"/>
      <c r="I44" s="253"/>
      <c r="J44" s="253"/>
      <c r="K44" s="253"/>
      <c r="L44" s="253"/>
      <c r="M44" s="253"/>
      <c r="N44" s="254"/>
      <c r="O44" s="120"/>
      <c r="P44" s="121"/>
      <c r="Q44" s="122"/>
      <c r="R44" s="123"/>
      <c r="S44" s="121"/>
      <c r="T44" s="122"/>
      <c r="U44" s="123"/>
      <c r="V44" s="121"/>
      <c r="W44" s="124"/>
      <c r="X44" s="122"/>
      <c r="Y44" s="123"/>
      <c r="Z44" s="121"/>
      <c r="AA44" s="125"/>
      <c r="AB44" s="126" t="str">
        <f t="shared" si="1"/>
        <v/>
      </c>
      <c r="AC44" s="127"/>
      <c r="AD44" s="128"/>
      <c r="AE44" s="129"/>
      <c r="AF44" s="130"/>
      <c r="AG44" s="131" t="str">
        <f t="shared" si="2"/>
        <v/>
      </c>
      <c r="AH44" s="132"/>
      <c r="AI44" s="133"/>
      <c r="AJ44" s="134"/>
      <c r="AK44" s="135"/>
      <c r="AL44" s="169" t="b">
        <f t="shared" si="3"/>
        <v>1</v>
      </c>
      <c r="AM44" s="170" t="b">
        <f t="shared" si="4"/>
        <v>1</v>
      </c>
      <c r="AN44" s="171" t="b">
        <f t="shared" si="20"/>
        <v>1</v>
      </c>
      <c r="AO44" s="140" t="b">
        <f t="shared" si="21"/>
        <v>1</v>
      </c>
      <c r="AP44" s="140" t="b">
        <f t="shared" si="5"/>
        <v>0</v>
      </c>
      <c r="AQ44" s="140" t="b">
        <f t="shared" si="6"/>
        <v>0</v>
      </c>
      <c r="AR44" s="140" t="b">
        <f>IF( AQ44, VALUE( RIGHT( AB44, 1)) = IF( 11 - MOD( SUMPRODUCT( {7;6;5;4;3;2;7;6;5;4;3;2}, VALUE( MID( AB44, {1;2;3;4;5;6;7;8;9;10;11;12}, 1))), 11) &gt;= 10, 0, 11 - MOD( SUMPRODUCT( {7;6;5;4;3;2;7;6;5;4;3;2}, VALUE( MID( AB44, {1;2;3;4;5;6;7;8;9;10;11;12}, 1))), 11)), FALSE)</f>
        <v>0</v>
      </c>
      <c r="AS44" s="140" t="b">
        <f t="shared" si="7"/>
        <v>0</v>
      </c>
      <c r="AT44" s="140" t="b">
        <f t="shared" si="16"/>
        <v>0</v>
      </c>
      <c r="AU44" s="140" t="b">
        <f t="shared" si="17"/>
        <v>1</v>
      </c>
      <c r="AV44" s="140" t="b">
        <f t="shared" si="8"/>
        <v>1</v>
      </c>
      <c r="AW44" s="140" t="b">
        <f t="shared" si="9"/>
        <v>1</v>
      </c>
      <c r="AX44" s="140" t="b">
        <f t="shared" si="10"/>
        <v>1</v>
      </c>
      <c r="AY44" s="140" t="b">
        <f t="shared" si="11"/>
        <v>0</v>
      </c>
      <c r="AZ44" s="140" t="b">
        <f t="shared" si="12"/>
        <v>0</v>
      </c>
      <c r="BA44" s="140" t="b">
        <f t="shared" si="13"/>
        <v>0</v>
      </c>
      <c r="BB44" s="140" t="b">
        <f t="shared" si="18"/>
        <v>0</v>
      </c>
      <c r="BC44" s="140"/>
      <c r="BD44" s="140" t="b">
        <f>IF( AI44 = "Da", ISNUMBER( MATCH( AB44, tblTrezorOpstine[JIB], 0)), TRUE)</f>
        <v>1</v>
      </c>
      <c r="BE44" s="140" t="b">
        <f t="shared" si="14"/>
        <v>0</v>
      </c>
      <c r="BF44" s="140" t="b">
        <f>IF( AND( IF( ISNA( VLOOKUP( AB44, tblTrezorOpstine[], 4, 0)), FALSE, VLOOKUP( AB44, tblTrezorOpstine[], 4, 0) =  "Republika Srpska"), AI44 = "da"), AND( LEN( LEFT( AJ44, 10)) = 10, ISNUMBER( VALUE( MID( AJ44, 1, 6))), MID( AJ44, 7, 1) = "/", ISNUMBER( VALUE( MID( AJ44, 8, 3))), IF( ISNUMBER( MATCH( VALUE( MID( AJ44, 1, 6)), tblVrstaPrihoda[Vrsta prihoda], 0)), VLOOKUP( VALUE( MID( AJ44, 1, 6)), tblVrstaPrihoda[], 2, 0) = "Republika Srpska", FALSE), ISNUMBER( MATCH( MID( AJ44, 8, 3), tblTrezorOpstine[Šifra opštine], 0))), TRUE)</f>
        <v>1</v>
      </c>
      <c r="BG44" s="140" t="b">
        <f>IF( AND( IF( ISNA( VLOOKUP( AB44, tblTrezorOpstine[], 4, 0)), FALSE, VLOOKUP( AB44, tblTrezorOpstine[], 4, 0) =  "Opština"), AI44 = "da"), AND( LEN( LEFT( AJ44, 10)) = 10, ISNUMBER( VALUE( MID( AJ44, 1, 6))), MID( AJ44, 7, 1) = "/", ISNUMBER( VALUE( MID( AJ44, 8, 3))), IF( ISNUMBER( MATCH( VALUE( MID( AJ44, 1, 6)), tblVrstaPrihoda[Vrsta prihoda], 0)), VLOOKUP( VALUE( MID( AJ44, 1, 6)), tblVrstaPrihoda[], 2, 0) = "Opština", FALSE), VLOOKUP( AB44, tblTrezorOpstine[], 3, 0) = MID( AJ44, 8, 3)),TRUE)</f>
        <v>1</v>
      </c>
      <c r="BH44" s="140" t="b">
        <f>IF(AND( IF( ISNA( VLOOKUP( AB44, tblTrezorOpstine[], 4, 0)), FALSE, VLOOKUP( AB44, tblTrezorOpstine[], 4, 0) =  "Republika Srpska"), AI44 = "da"), AND( ISNUMBER( VALUE( MID( AJ44, 1, 6))),MID( AJ44, 7, 1) = "/", ISNUMBER( VALUE( MID( AJ44, 8, 3))), IF( ISNUMBER( MATCH( VALUE( MID( AJ44, 1, 6)), tblVrstaPrihoda[Vrsta prihoda], 0)), VLOOKUP( VALUE( MID( AJ44, 1, 6)), tblVrstaPrihoda[], 2, 0) = "Republika Srpska", FALSE), ISNUMBER( MATCH( CONCATENATE(  MID( AJ44, 1, 6), LEFT( AK44, 7)), tPrihodKorisnik[Kontrola napomene], 0))), TRUE)</f>
        <v>1</v>
      </c>
      <c r="BI44" s="140" t="b">
        <f>IF( AND( IF( ISNA( VLOOKUP( AB44, tblTrezorOpstine[], 4, 0)), FALSE, VLOOKUP( AB44, tblTrezorOpstine[], 4, 0) =  "Opština"), AI44 = "da"), AND( ISNUMBER( VALUE( MID( AJ44, 1, 6))), MID( AJ44, 7, 1) = "/", ISNUMBER( VALUE( MID( AJ44, 8, 3))), IF( ISNUMBER( MATCH( VALUE( MID( AJ44, 1, 6)), tblVrstaPrihoda[Vrsta prihoda], 0)), VLOOKUP( VALUE( MID( AJ44, 1, 6)), tblVrstaPrihoda[], 2, 0) = "Opština", FALSE), ISNUMBER( SUMPRODUCT( VALUE( MID( LEFT( AK44, 7), {1;2;3;4;5;6;7}, 1)), {1;1;1;1;1;1;1}) )),TRUE)</f>
        <v>1</v>
      </c>
      <c r="BJ44" s="141" t="b">
        <f t="shared" si="15"/>
        <v>1</v>
      </c>
      <c r="BK44" s="172" t="str">
        <f>IF( AND( AL44, AM44), $AN$1, "Greška kolona: " &amp; HLOOKUP( FALSE, CHOOSE( {1;2}, $AO44:$BJ44, AO$19:BJ$19), 2, 0) &amp; " (detalji).")</f>
        <v>Ispravan unos.</v>
      </c>
      <c r="BL44" s="173" t="str">
        <f>IF( AND( AL44, AM44), "", HLOOKUP( FALSE, CHOOSE( {1;2}, $AO44:$BJ44, AO$20:BJ$20), 2, 0) &amp; REPT( CHAR( 10), 2))</f>
        <v/>
      </c>
      <c r="BM44" s="144" t="str">
        <f t="shared" si="19"/>
        <v>---</v>
      </c>
    </row>
    <row r="45" spans="1:65" ht="28.5" customHeight="1" x14ac:dyDescent="0.2">
      <c r="A45"/>
      <c r="B45" s="168" t="str">
        <f t="shared" si="0"/>
        <v/>
      </c>
      <c r="C45" s="145">
        <v>25</v>
      </c>
      <c r="D45" s="264"/>
      <c r="E45" s="265"/>
      <c r="F45" s="265"/>
      <c r="G45" s="265"/>
      <c r="H45" s="265"/>
      <c r="I45" s="265"/>
      <c r="J45" s="265"/>
      <c r="K45" s="265"/>
      <c r="L45" s="265"/>
      <c r="M45" s="265"/>
      <c r="N45" s="266"/>
      <c r="O45" s="146"/>
      <c r="P45" s="147"/>
      <c r="Q45" s="148"/>
      <c r="R45" s="149"/>
      <c r="S45" s="147"/>
      <c r="T45" s="148"/>
      <c r="U45" s="149"/>
      <c r="V45" s="147"/>
      <c r="W45" s="150"/>
      <c r="X45" s="148"/>
      <c r="Y45" s="149"/>
      <c r="Z45" s="147"/>
      <c r="AA45" s="151"/>
      <c r="AB45" s="152" t="str">
        <f t="shared" si="1"/>
        <v/>
      </c>
      <c r="AC45" s="153"/>
      <c r="AD45" s="154"/>
      <c r="AE45" s="155"/>
      <c r="AF45" s="156"/>
      <c r="AG45" s="157" t="str">
        <f t="shared" si="2"/>
        <v/>
      </c>
      <c r="AH45" s="158"/>
      <c r="AI45" s="159"/>
      <c r="AJ45" s="160"/>
      <c r="AK45" s="161"/>
      <c r="AL45" s="107" t="b">
        <f t="shared" si="3"/>
        <v>1</v>
      </c>
      <c r="AM45" s="162" t="b">
        <f t="shared" si="4"/>
        <v>1</v>
      </c>
      <c r="AN45" s="163" t="b">
        <f t="shared" si="20"/>
        <v>1</v>
      </c>
      <c r="AO45" s="164" t="b">
        <f t="shared" si="21"/>
        <v>1</v>
      </c>
      <c r="AP45" s="164" t="b">
        <f t="shared" si="5"/>
        <v>0</v>
      </c>
      <c r="AQ45" s="164" t="b">
        <f t="shared" si="6"/>
        <v>0</v>
      </c>
      <c r="AR45" s="164" t="b">
        <f>IF( AQ45, VALUE( RIGHT( AB45, 1)) = IF( 11 - MOD( SUMPRODUCT( {7;6;5;4;3;2;7;6;5;4;3;2}, VALUE( MID( AB45, {1;2;3;4;5;6;7;8;9;10;11;12}, 1))), 11) &gt;= 10, 0, 11 - MOD( SUMPRODUCT( {7;6;5;4;3;2;7;6;5;4;3;2}, VALUE( MID( AB45, {1;2;3;4;5;6;7;8;9;10;11;12}, 1))), 11)), FALSE)</f>
        <v>0</v>
      </c>
      <c r="AS45" s="164" t="b">
        <f t="shared" si="7"/>
        <v>0</v>
      </c>
      <c r="AT45" s="164" t="b">
        <f t="shared" si="16"/>
        <v>0</v>
      </c>
      <c r="AU45" s="164" t="b">
        <f t="shared" si="17"/>
        <v>1</v>
      </c>
      <c r="AV45" s="164" t="b">
        <f t="shared" si="8"/>
        <v>1</v>
      </c>
      <c r="AW45" s="164" t="b">
        <f t="shared" si="9"/>
        <v>1</v>
      </c>
      <c r="AX45" s="164" t="b">
        <f t="shared" si="10"/>
        <v>1</v>
      </c>
      <c r="AY45" s="164" t="b">
        <f t="shared" si="11"/>
        <v>0</v>
      </c>
      <c r="AZ45" s="164" t="b">
        <f t="shared" si="12"/>
        <v>0</v>
      </c>
      <c r="BA45" s="164" t="b">
        <f t="shared" si="13"/>
        <v>0</v>
      </c>
      <c r="BB45" s="164" t="b">
        <f t="shared" si="18"/>
        <v>0</v>
      </c>
      <c r="BC45" s="164"/>
      <c r="BD45" s="164" t="b">
        <f>IF( AI45 = "Da", ISNUMBER( MATCH( AB45, tblTrezorOpstine[JIB], 0)), TRUE)</f>
        <v>1</v>
      </c>
      <c r="BE45" s="164" t="b">
        <f t="shared" si="14"/>
        <v>0</v>
      </c>
      <c r="BF45" s="164" t="b">
        <f>IF( AND( IF( ISNA( VLOOKUP( AB45, tblTrezorOpstine[], 4, 0)), FALSE, VLOOKUP( AB45, tblTrezorOpstine[], 4, 0) =  "Republika Srpska"), AI45 = "da"), AND( LEN( LEFT( AJ45, 10)) = 10, ISNUMBER( VALUE( MID( AJ45, 1, 6))), MID( AJ45, 7, 1) = "/", ISNUMBER( VALUE( MID( AJ45, 8, 3))), IF( ISNUMBER( MATCH( VALUE( MID( AJ45, 1, 6)), tblVrstaPrihoda[Vrsta prihoda], 0)), VLOOKUP( VALUE( MID( AJ45, 1, 6)), tblVrstaPrihoda[], 2, 0) = "Republika Srpska", FALSE), ISNUMBER( MATCH( MID( AJ45, 8, 3), tblTrezorOpstine[Šifra opštine], 0))), TRUE)</f>
        <v>1</v>
      </c>
      <c r="BG45" s="164" t="b">
        <f>IF( AND( IF( ISNA( VLOOKUP( AB45, tblTrezorOpstine[], 4, 0)), FALSE, VLOOKUP( AB45, tblTrezorOpstine[], 4, 0) =  "Opština"), AI45 = "da"), AND( LEN( LEFT( AJ45, 10)) = 10, ISNUMBER( VALUE( MID( AJ45, 1, 6))), MID( AJ45, 7, 1) = "/", ISNUMBER( VALUE( MID( AJ45, 8, 3))), IF( ISNUMBER( MATCH( VALUE( MID( AJ45, 1, 6)), tblVrstaPrihoda[Vrsta prihoda], 0)), VLOOKUP( VALUE( MID( AJ45, 1, 6)), tblVrstaPrihoda[], 2, 0) = "Opština", FALSE), VLOOKUP( AB45, tblTrezorOpstine[], 3, 0) = MID( AJ45, 8, 3)),TRUE)</f>
        <v>1</v>
      </c>
      <c r="BH45" s="164" t="b">
        <f>IF(AND( IF( ISNA( VLOOKUP( AB45, tblTrezorOpstine[], 4, 0)), FALSE, VLOOKUP( AB45, tblTrezorOpstine[], 4, 0) =  "Republika Srpska"), AI45 = "da"), AND( ISNUMBER( VALUE( MID( AJ45, 1, 6))),MID( AJ45, 7, 1) = "/", ISNUMBER( VALUE( MID( AJ45, 8, 3))), IF( ISNUMBER( MATCH( VALUE( MID( AJ45, 1, 6)), tblVrstaPrihoda[Vrsta prihoda], 0)), VLOOKUP( VALUE( MID( AJ45, 1, 6)), tblVrstaPrihoda[], 2, 0) = "Republika Srpska", FALSE), ISNUMBER( MATCH( CONCATENATE(  MID( AJ45, 1, 6), LEFT( AK45, 7)), tPrihodKorisnik[Kontrola napomene], 0))), TRUE)</f>
        <v>1</v>
      </c>
      <c r="BI45" s="164" t="b">
        <f>IF( AND( IF( ISNA( VLOOKUP( AB45, tblTrezorOpstine[], 4, 0)), FALSE, VLOOKUP( AB45, tblTrezorOpstine[], 4, 0) =  "Opština"), AI45 = "da"), AND( ISNUMBER( VALUE( MID( AJ45, 1, 6))), MID( AJ45, 7, 1) = "/", ISNUMBER( VALUE( MID( AJ45, 8, 3))), IF( ISNUMBER( MATCH( VALUE( MID( AJ45, 1, 6)), tblVrstaPrihoda[Vrsta prihoda], 0)), VLOOKUP( VALUE( MID( AJ45, 1, 6)), tblVrstaPrihoda[], 2, 0) = "Opština", FALSE), ISNUMBER( SUMPRODUCT( VALUE( MID( LEFT( AK45, 7), {1;2;3;4;5;6;7}, 1)), {1;1;1;1;1;1;1}) )),TRUE)</f>
        <v>1</v>
      </c>
      <c r="BJ45" s="165" t="b">
        <f t="shared" si="15"/>
        <v>1</v>
      </c>
      <c r="BK45" s="166" t="str">
        <f>IF( AND( AL45, AM45), $AN$1, "Greška kolona: " &amp; HLOOKUP( FALSE, CHOOSE( {1;2}, $AO45:$BJ45, AO$19:BJ$19), 2, 0) &amp; " (detalji).")</f>
        <v>Ispravan unos.</v>
      </c>
      <c r="BL45" s="116" t="str">
        <f>IF( AND( AL45, AM45), "", HLOOKUP( FALSE, CHOOSE( {1;2}, $AO45:$BJ45, AO$20:BJ$20), 2, 0) &amp; REPT( CHAR( 10), 2))</f>
        <v/>
      </c>
      <c r="BM45" s="167" t="str">
        <f t="shared" si="19"/>
        <v>---</v>
      </c>
    </row>
    <row r="46" spans="1:65" ht="28.5" customHeight="1" x14ac:dyDescent="0.2">
      <c r="A46"/>
      <c r="B46" s="168" t="str">
        <f t="shared" si="0"/>
        <v/>
      </c>
      <c r="C46" s="119">
        <v>26</v>
      </c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4"/>
      <c r="O46" s="120"/>
      <c r="P46" s="121"/>
      <c r="Q46" s="122"/>
      <c r="R46" s="123"/>
      <c r="S46" s="121"/>
      <c r="T46" s="122"/>
      <c r="U46" s="123"/>
      <c r="V46" s="121"/>
      <c r="W46" s="124"/>
      <c r="X46" s="122"/>
      <c r="Y46" s="123"/>
      <c r="Z46" s="121"/>
      <c r="AA46" s="125"/>
      <c r="AB46" s="126" t="str">
        <f t="shared" si="1"/>
        <v/>
      </c>
      <c r="AC46" s="127"/>
      <c r="AD46" s="128"/>
      <c r="AE46" s="129"/>
      <c r="AF46" s="130"/>
      <c r="AG46" s="131" t="str">
        <f t="shared" si="2"/>
        <v/>
      </c>
      <c r="AH46" s="132"/>
      <c r="AI46" s="133"/>
      <c r="AJ46" s="134"/>
      <c r="AK46" s="135"/>
      <c r="AL46" s="169" t="b">
        <f t="shared" si="3"/>
        <v>1</v>
      </c>
      <c r="AM46" s="170" t="b">
        <f t="shared" si="4"/>
        <v>1</v>
      </c>
      <c r="AN46" s="171" t="b">
        <f t="shared" si="20"/>
        <v>1</v>
      </c>
      <c r="AO46" s="140" t="b">
        <f t="shared" si="21"/>
        <v>1</v>
      </c>
      <c r="AP46" s="140" t="b">
        <f t="shared" si="5"/>
        <v>0</v>
      </c>
      <c r="AQ46" s="140" t="b">
        <f t="shared" si="6"/>
        <v>0</v>
      </c>
      <c r="AR46" s="140" t="b">
        <f>IF( AQ46, VALUE( RIGHT( AB46, 1)) = IF( 11 - MOD( SUMPRODUCT( {7;6;5;4;3;2;7;6;5;4;3;2}, VALUE( MID( AB46, {1;2;3;4;5;6;7;8;9;10;11;12}, 1))), 11) &gt;= 10, 0, 11 - MOD( SUMPRODUCT( {7;6;5;4;3;2;7;6;5;4;3;2}, VALUE( MID( AB46, {1;2;3;4;5;6;7;8;9;10;11;12}, 1))), 11)), FALSE)</f>
        <v>0</v>
      </c>
      <c r="AS46" s="140" t="b">
        <f t="shared" si="7"/>
        <v>0</v>
      </c>
      <c r="AT46" s="140" t="b">
        <f t="shared" si="16"/>
        <v>0</v>
      </c>
      <c r="AU46" s="140" t="b">
        <f t="shared" si="17"/>
        <v>1</v>
      </c>
      <c r="AV46" s="140" t="b">
        <f t="shared" si="8"/>
        <v>1</v>
      </c>
      <c r="AW46" s="140" t="b">
        <f t="shared" si="9"/>
        <v>1</v>
      </c>
      <c r="AX46" s="140" t="b">
        <f t="shared" si="10"/>
        <v>1</v>
      </c>
      <c r="AY46" s="140" t="b">
        <f t="shared" si="11"/>
        <v>0</v>
      </c>
      <c r="AZ46" s="140" t="b">
        <f t="shared" si="12"/>
        <v>0</v>
      </c>
      <c r="BA46" s="140" t="b">
        <f t="shared" si="13"/>
        <v>0</v>
      </c>
      <c r="BB46" s="140" t="b">
        <f t="shared" si="18"/>
        <v>0</v>
      </c>
      <c r="BC46" s="140"/>
      <c r="BD46" s="140" t="b">
        <f>IF( AI46 = "Da", ISNUMBER( MATCH( AB46, tblTrezorOpstine[JIB], 0)), TRUE)</f>
        <v>1</v>
      </c>
      <c r="BE46" s="140" t="b">
        <f t="shared" si="14"/>
        <v>0</v>
      </c>
      <c r="BF46" s="140" t="b">
        <f>IF( AND( IF( ISNA( VLOOKUP( AB46, tblTrezorOpstine[], 4, 0)), FALSE, VLOOKUP( AB46, tblTrezorOpstine[], 4, 0) =  "Republika Srpska"), AI46 = "da"), AND( LEN( LEFT( AJ46, 10)) = 10, ISNUMBER( VALUE( MID( AJ46, 1, 6))), MID( AJ46, 7, 1) = "/", ISNUMBER( VALUE( MID( AJ46, 8, 3))), IF( ISNUMBER( MATCH( VALUE( MID( AJ46, 1, 6)), tblVrstaPrihoda[Vrsta prihoda], 0)), VLOOKUP( VALUE( MID( AJ46, 1, 6)), tblVrstaPrihoda[], 2, 0) = "Republika Srpska", FALSE), ISNUMBER( MATCH( MID( AJ46, 8, 3), tblTrezorOpstine[Šifra opštine], 0))), TRUE)</f>
        <v>1</v>
      </c>
      <c r="BG46" s="140" t="b">
        <f>IF( AND( IF( ISNA( VLOOKUP( AB46, tblTrezorOpstine[], 4, 0)), FALSE, VLOOKUP( AB46, tblTrezorOpstine[], 4, 0) =  "Opština"), AI46 = "da"), AND( LEN( LEFT( AJ46, 10)) = 10, ISNUMBER( VALUE( MID( AJ46, 1, 6))), MID( AJ46, 7, 1) = "/", ISNUMBER( VALUE( MID( AJ46, 8, 3))), IF( ISNUMBER( MATCH( VALUE( MID( AJ46, 1, 6)), tblVrstaPrihoda[Vrsta prihoda], 0)), VLOOKUP( VALUE( MID( AJ46, 1, 6)), tblVrstaPrihoda[], 2, 0) = "Opština", FALSE), VLOOKUP( AB46, tblTrezorOpstine[], 3, 0) = MID( AJ46, 8, 3)),TRUE)</f>
        <v>1</v>
      </c>
      <c r="BH46" s="140" t="b">
        <f>IF(AND( IF( ISNA( VLOOKUP( AB46, tblTrezorOpstine[], 4, 0)), FALSE, VLOOKUP( AB46, tblTrezorOpstine[], 4, 0) =  "Republika Srpska"), AI46 = "da"), AND( ISNUMBER( VALUE( MID( AJ46, 1, 6))),MID( AJ46, 7, 1) = "/", ISNUMBER( VALUE( MID( AJ46, 8, 3))), IF( ISNUMBER( MATCH( VALUE( MID( AJ46, 1, 6)), tblVrstaPrihoda[Vrsta prihoda], 0)), VLOOKUP( VALUE( MID( AJ46, 1, 6)), tblVrstaPrihoda[], 2, 0) = "Republika Srpska", FALSE), ISNUMBER( MATCH( CONCATENATE(  MID( AJ46, 1, 6), LEFT( AK46, 7)), tPrihodKorisnik[Kontrola napomene], 0))), TRUE)</f>
        <v>1</v>
      </c>
      <c r="BI46" s="140" t="b">
        <f>IF( AND( IF( ISNA( VLOOKUP( AB46, tblTrezorOpstine[], 4, 0)), FALSE, VLOOKUP( AB46, tblTrezorOpstine[], 4, 0) =  "Opština"), AI46 = "da"), AND( ISNUMBER( VALUE( MID( AJ46, 1, 6))), MID( AJ46, 7, 1) = "/", ISNUMBER( VALUE( MID( AJ46, 8, 3))), IF( ISNUMBER( MATCH( VALUE( MID( AJ46, 1, 6)), tblVrstaPrihoda[Vrsta prihoda], 0)), VLOOKUP( VALUE( MID( AJ46, 1, 6)), tblVrstaPrihoda[], 2, 0) = "Opština", FALSE), ISNUMBER( SUMPRODUCT( VALUE( MID( LEFT( AK46, 7), {1;2;3;4;5;6;7}, 1)), {1;1;1;1;1;1;1}) )),TRUE)</f>
        <v>1</v>
      </c>
      <c r="BJ46" s="141" t="b">
        <f t="shared" si="15"/>
        <v>1</v>
      </c>
      <c r="BK46" s="172" t="str">
        <f>IF( AND( AL46, AM46), $AN$1, "Greška kolona: " &amp; HLOOKUP( FALSE, CHOOSE( {1;2}, $AO46:$BJ46, AO$19:BJ$19), 2, 0) &amp; " (detalji).")</f>
        <v>Ispravan unos.</v>
      </c>
      <c r="BL46" s="173" t="str">
        <f>IF( AND( AL46, AM46), "", HLOOKUP( FALSE, CHOOSE( {1;2}, $AO46:$BJ46, AO$20:BJ$20), 2, 0) &amp; REPT( CHAR( 10), 2))</f>
        <v/>
      </c>
      <c r="BM46" s="144" t="str">
        <f t="shared" si="19"/>
        <v>---</v>
      </c>
    </row>
    <row r="47" spans="1:65" ht="28.5" customHeight="1" x14ac:dyDescent="0.2">
      <c r="A47"/>
      <c r="B47" s="168" t="str">
        <f t="shared" si="0"/>
        <v/>
      </c>
      <c r="C47" s="145">
        <v>27</v>
      </c>
      <c r="D47" s="264"/>
      <c r="E47" s="265"/>
      <c r="F47" s="265"/>
      <c r="G47" s="265"/>
      <c r="H47" s="265"/>
      <c r="I47" s="265"/>
      <c r="J47" s="265"/>
      <c r="K47" s="265"/>
      <c r="L47" s="265"/>
      <c r="M47" s="265"/>
      <c r="N47" s="266"/>
      <c r="O47" s="146"/>
      <c r="P47" s="147"/>
      <c r="Q47" s="148"/>
      <c r="R47" s="149"/>
      <c r="S47" s="147"/>
      <c r="T47" s="148"/>
      <c r="U47" s="149"/>
      <c r="V47" s="147"/>
      <c r="W47" s="150"/>
      <c r="X47" s="148"/>
      <c r="Y47" s="149"/>
      <c r="Z47" s="147"/>
      <c r="AA47" s="151"/>
      <c r="AB47" s="152" t="str">
        <f t="shared" si="1"/>
        <v/>
      </c>
      <c r="AC47" s="153"/>
      <c r="AD47" s="154"/>
      <c r="AE47" s="155"/>
      <c r="AF47" s="156"/>
      <c r="AG47" s="157" t="str">
        <f t="shared" si="2"/>
        <v/>
      </c>
      <c r="AH47" s="158"/>
      <c r="AI47" s="159"/>
      <c r="AJ47" s="160"/>
      <c r="AK47" s="161"/>
      <c r="AL47" s="107" t="b">
        <f t="shared" si="3"/>
        <v>1</v>
      </c>
      <c r="AM47" s="162" t="b">
        <f t="shared" si="4"/>
        <v>1</v>
      </c>
      <c r="AN47" s="163" t="b">
        <f t="shared" si="20"/>
        <v>1</v>
      </c>
      <c r="AO47" s="164" t="b">
        <f t="shared" si="21"/>
        <v>1</v>
      </c>
      <c r="AP47" s="164" t="b">
        <f t="shared" si="5"/>
        <v>0</v>
      </c>
      <c r="AQ47" s="164" t="b">
        <f t="shared" si="6"/>
        <v>0</v>
      </c>
      <c r="AR47" s="164" t="b">
        <f>IF( AQ47, VALUE( RIGHT( AB47, 1)) = IF( 11 - MOD( SUMPRODUCT( {7;6;5;4;3;2;7;6;5;4;3;2}, VALUE( MID( AB47, {1;2;3;4;5;6;7;8;9;10;11;12}, 1))), 11) &gt;= 10, 0, 11 - MOD( SUMPRODUCT( {7;6;5;4;3;2;7;6;5;4;3;2}, VALUE( MID( AB47, {1;2;3;4;5;6;7;8;9;10;11;12}, 1))), 11)), FALSE)</f>
        <v>0</v>
      </c>
      <c r="AS47" s="164" t="b">
        <f t="shared" si="7"/>
        <v>0</v>
      </c>
      <c r="AT47" s="164" t="b">
        <f t="shared" si="16"/>
        <v>0</v>
      </c>
      <c r="AU47" s="164" t="b">
        <f t="shared" si="17"/>
        <v>1</v>
      </c>
      <c r="AV47" s="164" t="b">
        <f t="shared" si="8"/>
        <v>1</v>
      </c>
      <c r="AW47" s="164" t="b">
        <f t="shared" si="9"/>
        <v>1</v>
      </c>
      <c r="AX47" s="164" t="b">
        <f t="shared" si="10"/>
        <v>1</v>
      </c>
      <c r="AY47" s="164" t="b">
        <f t="shared" si="11"/>
        <v>0</v>
      </c>
      <c r="AZ47" s="164" t="b">
        <f t="shared" si="12"/>
        <v>0</v>
      </c>
      <c r="BA47" s="164" t="b">
        <f t="shared" si="13"/>
        <v>0</v>
      </c>
      <c r="BB47" s="164" t="b">
        <f t="shared" si="18"/>
        <v>0</v>
      </c>
      <c r="BC47" s="164"/>
      <c r="BD47" s="164" t="b">
        <f>IF( AI47 = "Da", ISNUMBER( MATCH( AB47, tblTrezorOpstine[JIB], 0)), TRUE)</f>
        <v>1</v>
      </c>
      <c r="BE47" s="164" t="b">
        <f t="shared" si="14"/>
        <v>0</v>
      </c>
      <c r="BF47" s="164" t="b">
        <f>IF( AND( IF( ISNA( VLOOKUP( AB47, tblTrezorOpstine[], 4, 0)), FALSE, VLOOKUP( AB47, tblTrezorOpstine[], 4, 0) =  "Republika Srpska"), AI47 = "da"), AND( LEN( LEFT( AJ47, 10)) = 10, ISNUMBER( VALUE( MID( AJ47, 1, 6))), MID( AJ47, 7, 1) = "/", ISNUMBER( VALUE( MID( AJ47, 8, 3))), IF( ISNUMBER( MATCH( VALUE( MID( AJ47, 1, 6)), tblVrstaPrihoda[Vrsta prihoda], 0)), VLOOKUP( VALUE( MID( AJ47, 1, 6)), tblVrstaPrihoda[], 2, 0) = "Republika Srpska", FALSE), ISNUMBER( MATCH( MID( AJ47, 8, 3), tblTrezorOpstine[Šifra opštine], 0))), TRUE)</f>
        <v>1</v>
      </c>
      <c r="BG47" s="164" t="b">
        <f>IF( AND( IF( ISNA( VLOOKUP( AB47, tblTrezorOpstine[], 4, 0)), FALSE, VLOOKUP( AB47, tblTrezorOpstine[], 4, 0) =  "Opština"), AI47 = "da"), AND( LEN( LEFT( AJ47, 10)) = 10, ISNUMBER( VALUE( MID( AJ47, 1, 6))), MID( AJ47, 7, 1) = "/", ISNUMBER( VALUE( MID( AJ47, 8, 3))), IF( ISNUMBER( MATCH( VALUE( MID( AJ47, 1, 6)), tblVrstaPrihoda[Vrsta prihoda], 0)), VLOOKUP( VALUE( MID( AJ47, 1, 6)), tblVrstaPrihoda[], 2, 0) = "Opština", FALSE), VLOOKUP( AB47, tblTrezorOpstine[], 3, 0) = MID( AJ47, 8, 3)),TRUE)</f>
        <v>1</v>
      </c>
      <c r="BH47" s="164" t="b">
        <f>IF(AND( IF( ISNA( VLOOKUP( AB47, tblTrezorOpstine[], 4, 0)), FALSE, VLOOKUP( AB47, tblTrezorOpstine[], 4, 0) =  "Republika Srpska"), AI47 = "da"), AND( ISNUMBER( VALUE( MID( AJ47, 1, 6))),MID( AJ47, 7, 1) = "/", ISNUMBER( VALUE( MID( AJ47, 8, 3))), IF( ISNUMBER( MATCH( VALUE( MID( AJ47, 1, 6)), tblVrstaPrihoda[Vrsta prihoda], 0)), VLOOKUP( VALUE( MID( AJ47, 1, 6)), tblVrstaPrihoda[], 2, 0) = "Republika Srpska", FALSE), ISNUMBER( MATCH( CONCATENATE(  MID( AJ47, 1, 6), LEFT( AK47, 7)), tPrihodKorisnik[Kontrola napomene], 0))), TRUE)</f>
        <v>1</v>
      </c>
      <c r="BI47" s="164" t="b">
        <f>IF( AND( IF( ISNA( VLOOKUP( AB47, tblTrezorOpstine[], 4, 0)), FALSE, VLOOKUP( AB47, tblTrezorOpstine[], 4, 0) =  "Opština"), AI47 = "da"), AND( ISNUMBER( VALUE( MID( AJ47, 1, 6))), MID( AJ47, 7, 1) = "/", ISNUMBER( VALUE( MID( AJ47, 8, 3))), IF( ISNUMBER( MATCH( VALUE( MID( AJ47, 1, 6)), tblVrstaPrihoda[Vrsta prihoda], 0)), VLOOKUP( VALUE( MID( AJ47, 1, 6)), tblVrstaPrihoda[], 2, 0) = "Opština", FALSE), ISNUMBER( SUMPRODUCT( VALUE( MID( LEFT( AK47, 7), {1;2;3;4;5;6;7}, 1)), {1;1;1;1;1;1;1}) )),TRUE)</f>
        <v>1</v>
      </c>
      <c r="BJ47" s="165" t="b">
        <f t="shared" si="15"/>
        <v>1</v>
      </c>
      <c r="BK47" s="166" t="str">
        <f>IF( AND( AL47, AM47), $AN$1, "Greška kolona: " &amp; HLOOKUP( FALSE, CHOOSE( {1;2}, $AO47:$BJ47, AO$19:BJ$19), 2, 0) &amp; " (detalji).")</f>
        <v>Ispravan unos.</v>
      </c>
      <c r="BL47" s="116" t="str">
        <f>IF( AND( AL47, AM47), "", HLOOKUP( FALSE, CHOOSE( {1;2}, $AO47:$BJ47, AO$20:BJ$20), 2, 0) &amp; REPT( CHAR( 10), 2))</f>
        <v/>
      </c>
      <c r="BM47" s="167" t="str">
        <f t="shared" si="19"/>
        <v>---</v>
      </c>
    </row>
    <row r="48" spans="1:65" ht="28.5" customHeight="1" x14ac:dyDescent="0.2">
      <c r="A48"/>
      <c r="B48" s="168" t="str">
        <f t="shared" si="0"/>
        <v/>
      </c>
      <c r="C48" s="119">
        <v>28</v>
      </c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4"/>
      <c r="O48" s="120"/>
      <c r="P48" s="121"/>
      <c r="Q48" s="122"/>
      <c r="R48" s="123"/>
      <c r="S48" s="121"/>
      <c r="T48" s="122"/>
      <c r="U48" s="123"/>
      <c r="V48" s="121"/>
      <c r="W48" s="124"/>
      <c r="X48" s="122"/>
      <c r="Y48" s="123"/>
      <c r="Z48" s="121"/>
      <c r="AA48" s="125"/>
      <c r="AB48" s="126" t="str">
        <f t="shared" si="1"/>
        <v/>
      </c>
      <c r="AC48" s="127"/>
      <c r="AD48" s="128"/>
      <c r="AE48" s="129"/>
      <c r="AF48" s="130"/>
      <c r="AG48" s="131" t="str">
        <f t="shared" si="2"/>
        <v/>
      </c>
      <c r="AH48" s="132"/>
      <c r="AI48" s="133"/>
      <c r="AJ48" s="134"/>
      <c r="AK48" s="135"/>
      <c r="AL48" s="169" t="b">
        <f t="shared" si="3"/>
        <v>1</v>
      </c>
      <c r="AM48" s="170" t="b">
        <f t="shared" si="4"/>
        <v>1</v>
      </c>
      <c r="AN48" s="171" t="b">
        <f t="shared" si="20"/>
        <v>1</v>
      </c>
      <c r="AO48" s="140" t="b">
        <f t="shared" si="21"/>
        <v>1</v>
      </c>
      <c r="AP48" s="140" t="b">
        <f t="shared" si="5"/>
        <v>0</v>
      </c>
      <c r="AQ48" s="140" t="b">
        <f t="shared" si="6"/>
        <v>0</v>
      </c>
      <c r="AR48" s="140" t="b">
        <f>IF( AQ48, VALUE( RIGHT( AB48, 1)) = IF( 11 - MOD( SUMPRODUCT( {7;6;5;4;3;2;7;6;5;4;3;2}, VALUE( MID( AB48, {1;2;3;4;5;6;7;8;9;10;11;12}, 1))), 11) &gt;= 10, 0, 11 - MOD( SUMPRODUCT( {7;6;5;4;3;2;7;6;5;4;3;2}, VALUE( MID( AB48, {1;2;3;4;5;6;7;8;9;10;11;12}, 1))), 11)), FALSE)</f>
        <v>0</v>
      </c>
      <c r="AS48" s="140" t="b">
        <f t="shared" si="7"/>
        <v>0</v>
      </c>
      <c r="AT48" s="140" t="b">
        <f t="shared" si="16"/>
        <v>0</v>
      </c>
      <c r="AU48" s="140" t="b">
        <f t="shared" si="17"/>
        <v>1</v>
      </c>
      <c r="AV48" s="140" t="b">
        <f t="shared" si="8"/>
        <v>1</v>
      </c>
      <c r="AW48" s="140" t="b">
        <f t="shared" si="9"/>
        <v>1</v>
      </c>
      <c r="AX48" s="140" t="b">
        <f t="shared" si="10"/>
        <v>1</v>
      </c>
      <c r="AY48" s="140" t="b">
        <f t="shared" si="11"/>
        <v>0</v>
      </c>
      <c r="AZ48" s="140" t="b">
        <f t="shared" si="12"/>
        <v>0</v>
      </c>
      <c r="BA48" s="140" t="b">
        <f t="shared" si="13"/>
        <v>0</v>
      </c>
      <c r="BB48" s="140" t="b">
        <f t="shared" si="18"/>
        <v>0</v>
      </c>
      <c r="BC48" s="140"/>
      <c r="BD48" s="140" t="b">
        <f>IF( AI48 = "Da", ISNUMBER( MATCH( AB48, tblTrezorOpstine[JIB], 0)), TRUE)</f>
        <v>1</v>
      </c>
      <c r="BE48" s="140" t="b">
        <f t="shared" si="14"/>
        <v>0</v>
      </c>
      <c r="BF48" s="140" t="b">
        <f>IF( AND( IF( ISNA( VLOOKUP( AB48, tblTrezorOpstine[], 4, 0)), FALSE, VLOOKUP( AB48, tblTrezorOpstine[], 4, 0) =  "Republika Srpska"), AI48 = "da"), AND( LEN( LEFT( AJ48, 10)) = 10, ISNUMBER( VALUE( MID( AJ48, 1, 6))), MID( AJ48, 7, 1) = "/", ISNUMBER( VALUE( MID( AJ48, 8, 3))), IF( ISNUMBER( MATCH( VALUE( MID( AJ48, 1, 6)), tblVrstaPrihoda[Vrsta prihoda], 0)), VLOOKUP( VALUE( MID( AJ48, 1, 6)), tblVrstaPrihoda[], 2, 0) = "Republika Srpska", FALSE), ISNUMBER( MATCH( MID( AJ48, 8, 3), tblTrezorOpstine[Šifra opštine], 0))), TRUE)</f>
        <v>1</v>
      </c>
      <c r="BG48" s="140" t="b">
        <f>IF( AND( IF( ISNA( VLOOKUP( AB48, tblTrezorOpstine[], 4, 0)), FALSE, VLOOKUP( AB48, tblTrezorOpstine[], 4, 0) =  "Opština"), AI48 = "da"), AND( LEN( LEFT( AJ48, 10)) = 10, ISNUMBER( VALUE( MID( AJ48, 1, 6))), MID( AJ48, 7, 1) = "/", ISNUMBER( VALUE( MID( AJ48, 8, 3))), IF( ISNUMBER( MATCH( VALUE( MID( AJ48, 1, 6)), tblVrstaPrihoda[Vrsta prihoda], 0)), VLOOKUP( VALUE( MID( AJ48, 1, 6)), tblVrstaPrihoda[], 2, 0) = "Opština", FALSE), VLOOKUP( AB48, tblTrezorOpstine[], 3, 0) = MID( AJ48, 8, 3)),TRUE)</f>
        <v>1</v>
      </c>
      <c r="BH48" s="140" t="b">
        <f>IF(AND( IF( ISNA( VLOOKUP( AB48, tblTrezorOpstine[], 4, 0)), FALSE, VLOOKUP( AB48, tblTrezorOpstine[], 4, 0) =  "Republika Srpska"), AI48 = "da"), AND( ISNUMBER( VALUE( MID( AJ48, 1, 6))),MID( AJ48, 7, 1) = "/", ISNUMBER( VALUE( MID( AJ48, 8, 3))), IF( ISNUMBER( MATCH( VALUE( MID( AJ48, 1, 6)), tblVrstaPrihoda[Vrsta prihoda], 0)), VLOOKUP( VALUE( MID( AJ48, 1, 6)), tblVrstaPrihoda[], 2, 0) = "Republika Srpska", FALSE), ISNUMBER( MATCH( CONCATENATE(  MID( AJ48, 1, 6), LEFT( AK48, 7)), tPrihodKorisnik[Kontrola napomene], 0))), TRUE)</f>
        <v>1</v>
      </c>
      <c r="BI48" s="140" t="b">
        <f>IF( AND( IF( ISNA( VLOOKUP( AB48, tblTrezorOpstine[], 4, 0)), FALSE, VLOOKUP( AB48, tblTrezorOpstine[], 4, 0) =  "Opština"), AI48 = "da"), AND( ISNUMBER( VALUE( MID( AJ48, 1, 6))), MID( AJ48, 7, 1) = "/", ISNUMBER( VALUE( MID( AJ48, 8, 3))), IF( ISNUMBER( MATCH( VALUE( MID( AJ48, 1, 6)), tblVrstaPrihoda[Vrsta prihoda], 0)), VLOOKUP( VALUE( MID( AJ48, 1, 6)), tblVrstaPrihoda[], 2, 0) = "Opština", FALSE), ISNUMBER( SUMPRODUCT( VALUE( MID( LEFT( AK48, 7), {1;2;3;4;5;6;7}, 1)), {1;1;1;1;1;1;1}) )),TRUE)</f>
        <v>1</v>
      </c>
      <c r="BJ48" s="141" t="b">
        <f t="shared" si="15"/>
        <v>1</v>
      </c>
      <c r="BK48" s="172" t="str">
        <f>IF( AND( AL48, AM48), $AN$1, "Greška kolona: " &amp; HLOOKUP( FALSE, CHOOSE( {1;2}, $AO48:$BJ48, AO$19:BJ$19), 2, 0) &amp; " (detalji).")</f>
        <v>Ispravan unos.</v>
      </c>
      <c r="BL48" s="173" t="str">
        <f>IF( AND( AL48, AM48), "", HLOOKUP( FALSE, CHOOSE( {1;2}, $AO48:$BJ48, AO$20:BJ$20), 2, 0) &amp; REPT( CHAR( 10), 2))</f>
        <v/>
      </c>
      <c r="BM48" s="144" t="str">
        <f t="shared" si="19"/>
        <v>---</v>
      </c>
    </row>
    <row r="49" spans="1:65" ht="28.5" customHeight="1" x14ac:dyDescent="0.2">
      <c r="A49"/>
      <c r="B49" s="168" t="str">
        <f t="shared" si="0"/>
        <v/>
      </c>
      <c r="C49" s="145">
        <v>29</v>
      </c>
      <c r="D49" s="264"/>
      <c r="E49" s="265"/>
      <c r="F49" s="265"/>
      <c r="G49" s="265"/>
      <c r="H49" s="265"/>
      <c r="I49" s="265"/>
      <c r="J49" s="265"/>
      <c r="K49" s="265"/>
      <c r="L49" s="265"/>
      <c r="M49" s="265"/>
      <c r="N49" s="266"/>
      <c r="O49" s="146"/>
      <c r="P49" s="147"/>
      <c r="Q49" s="148"/>
      <c r="R49" s="149"/>
      <c r="S49" s="147"/>
      <c r="T49" s="148"/>
      <c r="U49" s="149"/>
      <c r="V49" s="147"/>
      <c r="W49" s="150"/>
      <c r="X49" s="148"/>
      <c r="Y49" s="149"/>
      <c r="Z49" s="147"/>
      <c r="AA49" s="151"/>
      <c r="AB49" s="152" t="str">
        <f t="shared" si="1"/>
        <v/>
      </c>
      <c r="AC49" s="153"/>
      <c r="AD49" s="154"/>
      <c r="AE49" s="155"/>
      <c r="AF49" s="156"/>
      <c r="AG49" s="157" t="str">
        <f t="shared" si="2"/>
        <v/>
      </c>
      <c r="AH49" s="158"/>
      <c r="AI49" s="159"/>
      <c r="AJ49" s="160"/>
      <c r="AK49" s="161"/>
      <c r="AL49" s="107" t="b">
        <f t="shared" si="3"/>
        <v>1</v>
      </c>
      <c r="AM49" s="162" t="b">
        <f t="shared" si="4"/>
        <v>1</v>
      </c>
      <c r="AN49" s="163" t="b">
        <f t="shared" si="20"/>
        <v>1</v>
      </c>
      <c r="AO49" s="164" t="b">
        <f t="shared" si="21"/>
        <v>1</v>
      </c>
      <c r="AP49" s="164" t="b">
        <f t="shared" si="5"/>
        <v>0</v>
      </c>
      <c r="AQ49" s="164" t="b">
        <f t="shared" si="6"/>
        <v>0</v>
      </c>
      <c r="AR49" s="164" t="b">
        <f>IF( AQ49, VALUE( RIGHT( AB49, 1)) = IF( 11 - MOD( SUMPRODUCT( {7;6;5;4;3;2;7;6;5;4;3;2}, VALUE( MID( AB49, {1;2;3;4;5;6;7;8;9;10;11;12}, 1))), 11) &gt;= 10, 0, 11 - MOD( SUMPRODUCT( {7;6;5;4;3;2;7;6;5;4;3;2}, VALUE( MID( AB49, {1;2;3;4;5;6;7;8;9;10;11;12}, 1))), 11)), FALSE)</f>
        <v>0</v>
      </c>
      <c r="AS49" s="164" t="b">
        <f t="shared" si="7"/>
        <v>0</v>
      </c>
      <c r="AT49" s="164" t="b">
        <f t="shared" si="16"/>
        <v>0</v>
      </c>
      <c r="AU49" s="164" t="b">
        <f t="shared" si="17"/>
        <v>1</v>
      </c>
      <c r="AV49" s="164" t="b">
        <f t="shared" si="8"/>
        <v>1</v>
      </c>
      <c r="AW49" s="164" t="b">
        <f t="shared" si="9"/>
        <v>1</v>
      </c>
      <c r="AX49" s="164" t="b">
        <f t="shared" si="10"/>
        <v>1</v>
      </c>
      <c r="AY49" s="164" t="b">
        <f t="shared" si="11"/>
        <v>0</v>
      </c>
      <c r="AZ49" s="164" t="b">
        <f t="shared" si="12"/>
        <v>0</v>
      </c>
      <c r="BA49" s="164" t="b">
        <f t="shared" si="13"/>
        <v>0</v>
      </c>
      <c r="BB49" s="164" t="b">
        <f t="shared" si="18"/>
        <v>0</v>
      </c>
      <c r="BC49" s="164"/>
      <c r="BD49" s="164" t="b">
        <f>IF( AI49 = "Da", ISNUMBER( MATCH( AB49, tblTrezorOpstine[JIB], 0)), TRUE)</f>
        <v>1</v>
      </c>
      <c r="BE49" s="164" t="b">
        <f t="shared" si="14"/>
        <v>0</v>
      </c>
      <c r="BF49" s="164" t="b">
        <f>IF( AND( IF( ISNA( VLOOKUP( AB49, tblTrezorOpstine[], 4, 0)), FALSE, VLOOKUP( AB49, tblTrezorOpstine[], 4, 0) =  "Republika Srpska"), AI49 = "da"), AND( LEN( LEFT( AJ49, 10)) = 10, ISNUMBER( VALUE( MID( AJ49, 1, 6))), MID( AJ49, 7, 1) = "/", ISNUMBER( VALUE( MID( AJ49, 8, 3))), IF( ISNUMBER( MATCH( VALUE( MID( AJ49, 1, 6)), tblVrstaPrihoda[Vrsta prihoda], 0)), VLOOKUP( VALUE( MID( AJ49, 1, 6)), tblVrstaPrihoda[], 2, 0) = "Republika Srpska", FALSE), ISNUMBER( MATCH( MID( AJ49, 8, 3), tblTrezorOpstine[Šifra opštine], 0))), TRUE)</f>
        <v>1</v>
      </c>
      <c r="BG49" s="164" t="b">
        <f>IF( AND( IF( ISNA( VLOOKUP( AB49, tblTrezorOpstine[], 4, 0)), FALSE, VLOOKUP( AB49, tblTrezorOpstine[], 4, 0) =  "Opština"), AI49 = "da"), AND( LEN( LEFT( AJ49, 10)) = 10, ISNUMBER( VALUE( MID( AJ49, 1, 6))), MID( AJ49, 7, 1) = "/", ISNUMBER( VALUE( MID( AJ49, 8, 3))), IF( ISNUMBER( MATCH( VALUE( MID( AJ49, 1, 6)), tblVrstaPrihoda[Vrsta prihoda], 0)), VLOOKUP( VALUE( MID( AJ49, 1, 6)), tblVrstaPrihoda[], 2, 0) = "Opština", FALSE), VLOOKUP( AB49, tblTrezorOpstine[], 3, 0) = MID( AJ49, 8, 3)),TRUE)</f>
        <v>1</v>
      </c>
      <c r="BH49" s="164" t="b">
        <f>IF(AND( IF( ISNA( VLOOKUP( AB49, tblTrezorOpstine[], 4, 0)), FALSE, VLOOKUP( AB49, tblTrezorOpstine[], 4, 0) =  "Republika Srpska"), AI49 = "da"), AND( ISNUMBER( VALUE( MID( AJ49, 1, 6))),MID( AJ49, 7, 1) = "/", ISNUMBER( VALUE( MID( AJ49, 8, 3))), IF( ISNUMBER( MATCH( VALUE( MID( AJ49, 1, 6)), tblVrstaPrihoda[Vrsta prihoda], 0)), VLOOKUP( VALUE( MID( AJ49, 1, 6)), tblVrstaPrihoda[], 2, 0) = "Republika Srpska", FALSE), ISNUMBER( MATCH( CONCATENATE(  MID( AJ49, 1, 6), LEFT( AK49, 7)), tPrihodKorisnik[Kontrola napomene], 0))), TRUE)</f>
        <v>1</v>
      </c>
      <c r="BI49" s="164" t="b">
        <f>IF( AND( IF( ISNA( VLOOKUP( AB49, tblTrezorOpstine[], 4, 0)), FALSE, VLOOKUP( AB49, tblTrezorOpstine[], 4, 0) =  "Opština"), AI49 = "da"), AND( ISNUMBER( VALUE( MID( AJ49, 1, 6))), MID( AJ49, 7, 1) = "/", ISNUMBER( VALUE( MID( AJ49, 8, 3))), IF( ISNUMBER( MATCH( VALUE( MID( AJ49, 1, 6)), tblVrstaPrihoda[Vrsta prihoda], 0)), VLOOKUP( VALUE( MID( AJ49, 1, 6)), tblVrstaPrihoda[], 2, 0) = "Opština", FALSE), ISNUMBER( SUMPRODUCT( VALUE( MID( LEFT( AK49, 7), {1;2;3;4;5;6;7}, 1)), {1;1;1;1;1;1;1}) )),TRUE)</f>
        <v>1</v>
      </c>
      <c r="BJ49" s="165" t="b">
        <f t="shared" si="15"/>
        <v>1</v>
      </c>
      <c r="BK49" s="166" t="str">
        <f>IF( AND( AL49, AM49), $AN$1, "Greška kolona: " &amp; HLOOKUP( FALSE, CHOOSE( {1;2}, $AO49:$BJ49, AO$19:BJ$19), 2, 0) &amp; " (detalji).")</f>
        <v>Ispravan unos.</v>
      </c>
      <c r="BL49" s="116" t="str">
        <f>IF( AND( AL49, AM49), "", HLOOKUP( FALSE, CHOOSE( {1;2}, $AO49:$BJ49, AO$20:BJ$20), 2, 0) &amp; REPT( CHAR( 10), 2))</f>
        <v/>
      </c>
      <c r="BM49" s="167" t="str">
        <f t="shared" si="19"/>
        <v>---</v>
      </c>
    </row>
    <row r="50" spans="1:65" ht="28.5" customHeight="1" x14ac:dyDescent="0.2">
      <c r="A50"/>
      <c r="B50" s="168" t="str">
        <f t="shared" si="0"/>
        <v/>
      </c>
      <c r="C50" s="119">
        <v>30</v>
      </c>
      <c r="D50" s="252"/>
      <c r="E50" s="253"/>
      <c r="F50" s="253"/>
      <c r="G50" s="253"/>
      <c r="H50" s="253"/>
      <c r="I50" s="253"/>
      <c r="J50" s="253"/>
      <c r="K50" s="253"/>
      <c r="L50" s="253"/>
      <c r="M50" s="253"/>
      <c r="N50" s="254"/>
      <c r="O50" s="120"/>
      <c r="P50" s="121"/>
      <c r="Q50" s="122"/>
      <c r="R50" s="123"/>
      <c r="S50" s="121"/>
      <c r="T50" s="122"/>
      <c r="U50" s="123"/>
      <c r="V50" s="121"/>
      <c r="W50" s="124"/>
      <c r="X50" s="122"/>
      <c r="Y50" s="123"/>
      <c r="Z50" s="121"/>
      <c r="AA50" s="125"/>
      <c r="AB50" s="126" t="str">
        <f t="shared" si="1"/>
        <v/>
      </c>
      <c r="AC50" s="127"/>
      <c r="AD50" s="128"/>
      <c r="AE50" s="129"/>
      <c r="AF50" s="130"/>
      <c r="AG50" s="131" t="str">
        <f t="shared" si="2"/>
        <v/>
      </c>
      <c r="AH50" s="132"/>
      <c r="AI50" s="133"/>
      <c r="AJ50" s="134"/>
      <c r="AK50" s="135"/>
      <c r="AL50" s="169" t="b">
        <f t="shared" si="3"/>
        <v>1</v>
      </c>
      <c r="AM50" s="170" t="b">
        <f t="shared" si="4"/>
        <v>1</v>
      </c>
      <c r="AN50" s="171" t="b">
        <f t="shared" si="20"/>
        <v>1</v>
      </c>
      <c r="AO50" s="140" t="b">
        <f t="shared" si="21"/>
        <v>1</v>
      </c>
      <c r="AP50" s="140" t="b">
        <f t="shared" si="5"/>
        <v>0</v>
      </c>
      <c r="AQ50" s="140" t="b">
        <f t="shared" si="6"/>
        <v>0</v>
      </c>
      <c r="AR50" s="140" t="b">
        <f>IF( AQ50, VALUE( RIGHT( AB50, 1)) = IF( 11 - MOD( SUMPRODUCT( {7;6;5;4;3;2;7;6;5;4;3;2}, VALUE( MID( AB50, {1;2;3;4;5;6;7;8;9;10;11;12}, 1))), 11) &gt;= 10, 0, 11 - MOD( SUMPRODUCT( {7;6;5;4;3;2;7;6;5;4;3;2}, VALUE( MID( AB50, {1;2;3;4;5;6;7;8;9;10;11;12}, 1))), 11)), FALSE)</f>
        <v>0</v>
      </c>
      <c r="AS50" s="140" t="b">
        <f t="shared" si="7"/>
        <v>0</v>
      </c>
      <c r="AT50" s="140" t="b">
        <f t="shared" si="16"/>
        <v>0</v>
      </c>
      <c r="AU50" s="140" t="b">
        <f t="shared" si="17"/>
        <v>1</v>
      </c>
      <c r="AV50" s="140" t="b">
        <f t="shared" si="8"/>
        <v>1</v>
      </c>
      <c r="AW50" s="140" t="b">
        <f t="shared" si="9"/>
        <v>1</v>
      </c>
      <c r="AX50" s="140" t="b">
        <f t="shared" si="10"/>
        <v>1</v>
      </c>
      <c r="AY50" s="140" t="b">
        <f t="shared" si="11"/>
        <v>0</v>
      </c>
      <c r="AZ50" s="140" t="b">
        <f t="shared" si="12"/>
        <v>0</v>
      </c>
      <c r="BA50" s="140" t="b">
        <f t="shared" si="13"/>
        <v>0</v>
      </c>
      <c r="BB50" s="140" t="b">
        <f t="shared" si="18"/>
        <v>0</v>
      </c>
      <c r="BC50" s="140"/>
      <c r="BD50" s="140" t="b">
        <f>IF( AI50 = "Da", ISNUMBER( MATCH( AB50, tblTrezorOpstine[JIB], 0)), TRUE)</f>
        <v>1</v>
      </c>
      <c r="BE50" s="140" t="b">
        <f t="shared" si="14"/>
        <v>0</v>
      </c>
      <c r="BF50" s="140" t="b">
        <f>IF( AND( IF( ISNA( VLOOKUP( AB50, tblTrezorOpstine[], 4, 0)), FALSE, VLOOKUP( AB50, tblTrezorOpstine[], 4, 0) =  "Republika Srpska"), AI50 = "da"), AND( LEN( LEFT( AJ50, 10)) = 10, ISNUMBER( VALUE( MID( AJ50, 1, 6))), MID( AJ50, 7, 1) = "/", ISNUMBER( VALUE( MID( AJ50, 8, 3))), IF( ISNUMBER( MATCH( VALUE( MID( AJ50, 1, 6)), tblVrstaPrihoda[Vrsta prihoda], 0)), VLOOKUP( VALUE( MID( AJ50, 1, 6)), tblVrstaPrihoda[], 2, 0) = "Republika Srpska", FALSE), ISNUMBER( MATCH( MID( AJ50, 8, 3), tblTrezorOpstine[Šifra opštine], 0))), TRUE)</f>
        <v>1</v>
      </c>
      <c r="BG50" s="140" t="b">
        <f>IF( AND( IF( ISNA( VLOOKUP( AB50, tblTrezorOpstine[], 4, 0)), FALSE, VLOOKUP( AB50, tblTrezorOpstine[], 4, 0) =  "Opština"), AI50 = "da"), AND( LEN( LEFT( AJ50, 10)) = 10, ISNUMBER( VALUE( MID( AJ50, 1, 6))), MID( AJ50, 7, 1) = "/", ISNUMBER( VALUE( MID( AJ50, 8, 3))), IF( ISNUMBER( MATCH( VALUE( MID( AJ50, 1, 6)), tblVrstaPrihoda[Vrsta prihoda], 0)), VLOOKUP( VALUE( MID( AJ50, 1, 6)), tblVrstaPrihoda[], 2, 0) = "Opština", FALSE), VLOOKUP( AB50, tblTrezorOpstine[], 3, 0) = MID( AJ50, 8, 3)),TRUE)</f>
        <v>1</v>
      </c>
      <c r="BH50" s="140" t="b">
        <f>IF(AND( IF( ISNA( VLOOKUP( AB50, tblTrezorOpstine[], 4, 0)), FALSE, VLOOKUP( AB50, tblTrezorOpstine[], 4, 0) =  "Republika Srpska"), AI50 = "da"), AND( ISNUMBER( VALUE( MID( AJ50, 1, 6))),MID( AJ50, 7, 1) = "/", ISNUMBER( VALUE( MID( AJ50, 8, 3))), IF( ISNUMBER( MATCH( VALUE( MID( AJ50, 1, 6)), tblVrstaPrihoda[Vrsta prihoda], 0)), VLOOKUP( VALUE( MID( AJ50, 1, 6)), tblVrstaPrihoda[], 2, 0) = "Republika Srpska", FALSE), ISNUMBER( MATCH( CONCATENATE(  MID( AJ50, 1, 6), LEFT( AK50, 7)), tPrihodKorisnik[Kontrola napomene], 0))), TRUE)</f>
        <v>1</v>
      </c>
      <c r="BI50" s="140" t="b">
        <f>IF( AND( IF( ISNA( VLOOKUP( AB50, tblTrezorOpstine[], 4, 0)), FALSE, VLOOKUP( AB50, tblTrezorOpstine[], 4, 0) =  "Opština"), AI50 = "da"), AND( ISNUMBER( VALUE( MID( AJ50, 1, 6))), MID( AJ50, 7, 1) = "/", ISNUMBER( VALUE( MID( AJ50, 8, 3))), IF( ISNUMBER( MATCH( VALUE( MID( AJ50, 1, 6)), tblVrstaPrihoda[Vrsta prihoda], 0)), VLOOKUP( VALUE( MID( AJ50, 1, 6)), tblVrstaPrihoda[], 2, 0) = "Opština", FALSE), ISNUMBER( SUMPRODUCT( VALUE( MID( LEFT( AK50, 7), {1;2;3;4;5;6;7}, 1)), {1;1;1;1;1;1;1}) )),TRUE)</f>
        <v>1</v>
      </c>
      <c r="BJ50" s="141" t="b">
        <f t="shared" si="15"/>
        <v>1</v>
      </c>
      <c r="BK50" s="172" t="str">
        <f>IF( AND( AL50, AM50), $AN$1, "Greška kolona: " &amp; HLOOKUP( FALSE, CHOOSE( {1;2}, $AO50:$BJ50, AO$19:BJ$19), 2, 0) &amp; " (detalji).")</f>
        <v>Ispravan unos.</v>
      </c>
      <c r="BL50" s="173" t="str">
        <f>IF( AND( AL50, AM50), "", HLOOKUP( FALSE, CHOOSE( {1;2}, $AO50:$BJ50, AO$20:BJ$20), 2, 0) &amp; REPT( CHAR( 10), 2))</f>
        <v/>
      </c>
      <c r="BM50" s="144" t="str">
        <f t="shared" si="19"/>
        <v>---</v>
      </c>
    </row>
    <row r="51" spans="1:65" ht="28.5" customHeight="1" x14ac:dyDescent="0.2">
      <c r="A51"/>
      <c r="B51" s="168" t="str">
        <f t="shared" si="0"/>
        <v/>
      </c>
      <c r="C51" s="145">
        <v>31</v>
      </c>
      <c r="D51" s="264"/>
      <c r="E51" s="265"/>
      <c r="F51" s="265"/>
      <c r="G51" s="265"/>
      <c r="H51" s="265"/>
      <c r="I51" s="265"/>
      <c r="J51" s="265"/>
      <c r="K51" s="265"/>
      <c r="L51" s="265"/>
      <c r="M51" s="265"/>
      <c r="N51" s="266"/>
      <c r="O51" s="146"/>
      <c r="P51" s="147"/>
      <c r="Q51" s="148"/>
      <c r="R51" s="149"/>
      <c r="S51" s="147"/>
      <c r="T51" s="148"/>
      <c r="U51" s="149"/>
      <c r="V51" s="147"/>
      <c r="W51" s="150"/>
      <c r="X51" s="148"/>
      <c r="Y51" s="149"/>
      <c r="Z51" s="147"/>
      <c r="AA51" s="151"/>
      <c r="AB51" s="152" t="str">
        <f t="shared" si="1"/>
        <v/>
      </c>
      <c r="AC51" s="153"/>
      <c r="AD51" s="154"/>
      <c r="AE51" s="155"/>
      <c r="AF51" s="156"/>
      <c r="AG51" s="157" t="str">
        <f t="shared" si="2"/>
        <v/>
      </c>
      <c r="AH51" s="158"/>
      <c r="AI51" s="159"/>
      <c r="AJ51" s="160"/>
      <c r="AK51" s="161"/>
      <c r="AL51" s="107" t="b">
        <f t="shared" si="3"/>
        <v>1</v>
      </c>
      <c r="AM51" s="162" t="b">
        <f t="shared" si="4"/>
        <v>1</v>
      </c>
      <c r="AN51" s="163" t="b">
        <f t="shared" si="20"/>
        <v>1</v>
      </c>
      <c r="AO51" s="164" t="b">
        <f t="shared" si="21"/>
        <v>1</v>
      </c>
      <c r="AP51" s="164" t="b">
        <f t="shared" si="5"/>
        <v>0</v>
      </c>
      <c r="AQ51" s="164" t="b">
        <f t="shared" si="6"/>
        <v>0</v>
      </c>
      <c r="AR51" s="164" t="b">
        <f>IF( AQ51, VALUE( RIGHT( AB51, 1)) = IF( 11 - MOD( SUMPRODUCT( {7;6;5;4;3;2;7;6;5;4;3;2}, VALUE( MID( AB51, {1;2;3;4;5;6;7;8;9;10;11;12}, 1))), 11) &gt;= 10, 0, 11 - MOD( SUMPRODUCT( {7;6;5;4;3;2;7;6;5;4;3;2}, VALUE( MID( AB51, {1;2;3;4;5;6;7;8;9;10;11;12}, 1))), 11)), FALSE)</f>
        <v>0</v>
      </c>
      <c r="AS51" s="164" t="b">
        <f t="shared" si="7"/>
        <v>0</v>
      </c>
      <c r="AT51" s="164" t="b">
        <f t="shared" si="16"/>
        <v>0</v>
      </c>
      <c r="AU51" s="164" t="b">
        <f t="shared" si="17"/>
        <v>1</v>
      </c>
      <c r="AV51" s="164" t="b">
        <f t="shared" si="8"/>
        <v>1</v>
      </c>
      <c r="AW51" s="164" t="b">
        <f t="shared" si="9"/>
        <v>1</v>
      </c>
      <c r="AX51" s="164" t="b">
        <f t="shared" si="10"/>
        <v>1</v>
      </c>
      <c r="AY51" s="164" t="b">
        <f t="shared" si="11"/>
        <v>0</v>
      </c>
      <c r="AZ51" s="164" t="b">
        <f t="shared" si="12"/>
        <v>0</v>
      </c>
      <c r="BA51" s="164" t="b">
        <f t="shared" si="13"/>
        <v>0</v>
      </c>
      <c r="BB51" s="164" t="b">
        <f t="shared" si="18"/>
        <v>0</v>
      </c>
      <c r="BC51" s="164"/>
      <c r="BD51" s="164" t="b">
        <f>IF( AI51 = "Da", ISNUMBER( MATCH( AB51, tblTrezorOpstine[JIB], 0)), TRUE)</f>
        <v>1</v>
      </c>
      <c r="BE51" s="164" t="b">
        <f t="shared" si="14"/>
        <v>0</v>
      </c>
      <c r="BF51" s="164" t="b">
        <f>IF( AND( IF( ISNA( VLOOKUP( AB51, tblTrezorOpstine[], 4, 0)), FALSE, VLOOKUP( AB51, tblTrezorOpstine[], 4, 0) =  "Republika Srpska"), AI51 = "da"), AND( LEN( LEFT( AJ51, 10)) = 10, ISNUMBER( VALUE( MID( AJ51, 1, 6))), MID( AJ51, 7, 1) = "/", ISNUMBER( VALUE( MID( AJ51, 8, 3))), IF( ISNUMBER( MATCH( VALUE( MID( AJ51, 1, 6)), tblVrstaPrihoda[Vrsta prihoda], 0)), VLOOKUP( VALUE( MID( AJ51, 1, 6)), tblVrstaPrihoda[], 2, 0) = "Republika Srpska", FALSE), ISNUMBER( MATCH( MID( AJ51, 8, 3), tblTrezorOpstine[Šifra opštine], 0))), TRUE)</f>
        <v>1</v>
      </c>
      <c r="BG51" s="164" t="b">
        <f>IF( AND( IF( ISNA( VLOOKUP( AB51, tblTrezorOpstine[], 4, 0)), FALSE, VLOOKUP( AB51, tblTrezorOpstine[], 4, 0) =  "Opština"), AI51 = "da"), AND( LEN( LEFT( AJ51, 10)) = 10, ISNUMBER( VALUE( MID( AJ51, 1, 6))), MID( AJ51, 7, 1) = "/", ISNUMBER( VALUE( MID( AJ51, 8, 3))), IF( ISNUMBER( MATCH( VALUE( MID( AJ51, 1, 6)), tblVrstaPrihoda[Vrsta prihoda], 0)), VLOOKUP( VALUE( MID( AJ51, 1, 6)), tblVrstaPrihoda[], 2, 0) = "Opština", FALSE), VLOOKUP( AB51, tblTrezorOpstine[], 3, 0) = MID( AJ51, 8, 3)),TRUE)</f>
        <v>1</v>
      </c>
      <c r="BH51" s="164" t="b">
        <f>IF(AND( IF( ISNA( VLOOKUP( AB51, tblTrezorOpstine[], 4, 0)), FALSE, VLOOKUP( AB51, tblTrezorOpstine[], 4, 0) =  "Republika Srpska"), AI51 = "da"), AND( ISNUMBER( VALUE( MID( AJ51, 1, 6))),MID( AJ51, 7, 1) = "/", ISNUMBER( VALUE( MID( AJ51, 8, 3))), IF( ISNUMBER( MATCH( VALUE( MID( AJ51, 1, 6)), tblVrstaPrihoda[Vrsta prihoda], 0)), VLOOKUP( VALUE( MID( AJ51, 1, 6)), tblVrstaPrihoda[], 2, 0) = "Republika Srpska", FALSE), ISNUMBER( MATCH( CONCATENATE(  MID( AJ51, 1, 6), LEFT( AK51, 7)), tPrihodKorisnik[Kontrola napomene], 0))), TRUE)</f>
        <v>1</v>
      </c>
      <c r="BI51" s="164" t="b">
        <f>IF( AND( IF( ISNA( VLOOKUP( AB51, tblTrezorOpstine[], 4, 0)), FALSE, VLOOKUP( AB51, tblTrezorOpstine[], 4, 0) =  "Opština"), AI51 = "da"), AND( ISNUMBER( VALUE( MID( AJ51, 1, 6))), MID( AJ51, 7, 1) = "/", ISNUMBER( VALUE( MID( AJ51, 8, 3))), IF( ISNUMBER( MATCH( VALUE( MID( AJ51, 1, 6)), tblVrstaPrihoda[Vrsta prihoda], 0)), VLOOKUP( VALUE( MID( AJ51, 1, 6)), tblVrstaPrihoda[], 2, 0) = "Opština", FALSE), ISNUMBER( SUMPRODUCT( VALUE( MID( LEFT( AK51, 7), {1;2;3;4;5;6;7}, 1)), {1;1;1;1;1;1;1}) )),TRUE)</f>
        <v>1</v>
      </c>
      <c r="BJ51" s="165" t="b">
        <f t="shared" si="15"/>
        <v>1</v>
      </c>
      <c r="BK51" s="166" t="str">
        <f>IF( AND( AL51, AM51), $AN$1, "Greška kolona: " &amp; HLOOKUP( FALSE, CHOOSE( {1;2}, $AO51:$BJ51, AO$19:BJ$19), 2, 0) &amp; " (detalji).")</f>
        <v>Ispravan unos.</v>
      </c>
      <c r="BL51" s="116" t="str">
        <f>IF( AND( AL51, AM51), "", HLOOKUP( FALSE, CHOOSE( {1;2}, $AO51:$BJ51, AO$20:BJ$20), 2, 0) &amp; REPT( CHAR( 10), 2))</f>
        <v/>
      </c>
      <c r="BM51" s="167" t="str">
        <f t="shared" si="19"/>
        <v>---</v>
      </c>
    </row>
    <row r="52" spans="1:65" ht="28.5" customHeight="1" x14ac:dyDescent="0.2">
      <c r="A52"/>
      <c r="B52" s="168" t="str">
        <f t="shared" si="0"/>
        <v/>
      </c>
      <c r="C52" s="119">
        <v>32</v>
      </c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4"/>
      <c r="O52" s="120"/>
      <c r="P52" s="121"/>
      <c r="Q52" s="122"/>
      <c r="R52" s="123"/>
      <c r="S52" s="121"/>
      <c r="T52" s="122"/>
      <c r="U52" s="123"/>
      <c r="V52" s="121"/>
      <c r="W52" s="124"/>
      <c r="X52" s="122"/>
      <c r="Y52" s="123"/>
      <c r="Z52" s="121"/>
      <c r="AA52" s="125"/>
      <c r="AB52" s="126" t="str">
        <f t="shared" si="1"/>
        <v/>
      </c>
      <c r="AC52" s="127"/>
      <c r="AD52" s="128"/>
      <c r="AE52" s="129"/>
      <c r="AF52" s="130"/>
      <c r="AG52" s="131" t="str">
        <f t="shared" si="2"/>
        <v/>
      </c>
      <c r="AH52" s="132"/>
      <c r="AI52" s="133"/>
      <c r="AJ52" s="134"/>
      <c r="AK52" s="135"/>
      <c r="AL52" s="169" t="b">
        <f t="shared" si="3"/>
        <v>1</v>
      </c>
      <c r="AM52" s="170" t="b">
        <f t="shared" si="4"/>
        <v>1</v>
      </c>
      <c r="AN52" s="171" t="b">
        <f t="shared" si="20"/>
        <v>1</v>
      </c>
      <c r="AO52" s="140" t="b">
        <f t="shared" si="21"/>
        <v>1</v>
      </c>
      <c r="AP52" s="140" t="b">
        <f t="shared" si="5"/>
        <v>0</v>
      </c>
      <c r="AQ52" s="140" t="b">
        <f t="shared" si="6"/>
        <v>0</v>
      </c>
      <c r="AR52" s="140" t="b">
        <f>IF( AQ52, VALUE( RIGHT( AB52, 1)) = IF( 11 - MOD( SUMPRODUCT( {7;6;5;4;3;2;7;6;5;4;3;2}, VALUE( MID( AB52, {1;2;3;4;5;6;7;8;9;10;11;12}, 1))), 11) &gt;= 10, 0, 11 - MOD( SUMPRODUCT( {7;6;5;4;3;2;7;6;5;4;3;2}, VALUE( MID( AB52, {1;2;3;4;5;6;7;8;9;10;11;12}, 1))), 11)), FALSE)</f>
        <v>0</v>
      </c>
      <c r="AS52" s="140" t="b">
        <f t="shared" si="7"/>
        <v>0</v>
      </c>
      <c r="AT52" s="140" t="b">
        <f t="shared" si="16"/>
        <v>0</v>
      </c>
      <c r="AU52" s="140" t="b">
        <f t="shared" si="17"/>
        <v>1</v>
      </c>
      <c r="AV52" s="140" t="b">
        <f t="shared" si="8"/>
        <v>1</v>
      </c>
      <c r="AW52" s="140" t="b">
        <f t="shared" si="9"/>
        <v>1</v>
      </c>
      <c r="AX52" s="140" t="b">
        <f t="shared" si="10"/>
        <v>1</v>
      </c>
      <c r="AY52" s="140" t="b">
        <f t="shared" si="11"/>
        <v>0</v>
      </c>
      <c r="AZ52" s="140" t="b">
        <f t="shared" si="12"/>
        <v>0</v>
      </c>
      <c r="BA52" s="140" t="b">
        <f t="shared" si="13"/>
        <v>0</v>
      </c>
      <c r="BB52" s="140" t="b">
        <f t="shared" si="18"/>
        <v>0</v>
      </c>
      <c r="BC52" s="140"/>
      <c r="BD52" s="140" t="b">
        <f>IF( AI52 = "Da", ISNUMBER( MATCH( AB52, tblTrezorOpstine[JIB], 0)), TRUE)</f>
        <v>1</v>
      </c>
      <c r="BE52" s="140" t="b">
        <f t="shared" si="14"/>
        <v>0</v>
      </c>
      <c r="BF52" s="140" t="b">
        <f>IF( AND( IF( ISNA( VLOOKUP( AB52, tblTrezorOpstine[], 4, 0)), FALSE, VLOOKUP( AB52, tblTrezorOpstine[], 4, 0) =  "Republika Srpska"), AI52 = "da"), AND( LEN( LEFT( AJ52, 10)) = 10, ISNUMBER( VALUE( MID( AJ52, 1, 6))), MID( AJ52, 7, 1) = "/", ISNUMBER( VALUE( MID( AJ52, 8, 3))), IF( ISNUMBER( MATCH( VALUE( MID( AJ52, 1, 6)), tblVrstaPrihoda[Vrsta prihoda], 0)), VLOOKUP( VALUE( MID( AJ52, 1, 6)), tblVrstaPrihoda[], 2, 0) = "Republika Srpska", FALSE), ISNUMBER( MATCH( MID( AJ52, 8, 3), tblTrezorOpstine[Šifra opštine], 0))), TRUE)</f>
        <v>1</v>
      </c>
      <c r="BG52" s="140" t="b">
        <f>IF( AND( IF( ISNA( VLOOKUP( AB52, tblTrezorOpstine[], 4, 0)), FALSE, VLOOKUP( AB52, tblTrezorOpstine[], 4, 0) =  "Opština"), AI52 = "da"), AND( LEN( LEFT( AJ52, 10)) = 10, ISNUMBER( VALUE( MID( AJ52, 1, 6))), MID( AJ52, 7, 1) = "/", ISNUMBER( VALUE( MID( AJ52, 8, 3))), IF( ISNUMBER( MATCH( VALUE( MID( AJ52, 1, 6)), tblVrstaPrihoda[Vrsta prihoda], 0)), VLOOKUP( VALUE( MID( AJ52, 1, 6)), tblVrstaPrihoda[], 2, 0) = "Opština", FALSE), VLOOKUP( AB52, tblTrezorOpstine[], 3, 0) = MID( AJ52, 8, 3)),TRUE)</f>
        <v>1</v>
      </c>
      <c r="BH52" s="140" t="b">
        <f>IF(AND( IF( ISNA( VLOOKUP( AB52, tblTrezorOpstine[], 4, 0)), FALSE, VLOOKUP( AB52, tblTrezorOpstine[], 4, 0) =  "Republika Srpska"), AI52 = "da"), AND( ISNUMBER( VALUE( MID( AJ52, 1, 6))),MID( AJ52, 7, 1) = "/", ISNUMBER( VALUE( MID( AJ52, 8, 3))), IF( ISNUMBER( MATCH( VALUE( MID( AJ52, 1, 6)), tblVrstaPrihoda[Vrsta prihoda], 0)), VLOOKUP( VALUE( MID( AJ52, 1, 6)), tblVrstaPrihoda[], 2, 0) = "Republika Srpska", FALSE), ISNUMBER( MATCH( CONCATENATE(  MID( AJ52, 1, 6), LEFT( AK52, 7)), tPrihodKorisnik[Kontrola napomene], 0))), TRUE)</f>
        <v>1</v>
      </c>
      <c r="BI52" s="140" t="b">
        <f>IF( AND( IF( ISNA( VLOOKUP( AB52, tblTrezorOpstine[], 4, 0)), FALSE, VLOOKUP( AB52, tblTrezorOpstine[], 4, 0) =  "Opština"), AI52 = "da"), AND( ISNUMBER( VALUE( MID( AJ52, 1, 6))), MID( AJ52, 7, 1) = "/", ISNUMBER( VALUE( MID( AJ52, 8, 3))), IF( ISNUMBER( MATCH( VALUE( MID( AJ52, 1, 6)), tblVrstaPrihoda[Vrsta prihoda], 0)), VLOOKUP( VALUE( MID( AJ52, 1, 6)), tblVrstaPrihoda[], 2, 0) = "Opština", FALSE), ISNUMBER( SUMPRODUCT( VALUE( MID( LEFT( AK52, 7), {1;2;3;4;5;6;7}, 1)), {1;1;1;1;1;1;1}) )),TRUE)</f>
        <v>1</v>
      </c>
      <c r="BJ52" s="141" t="b">
        <f t="shared" si="15"/>
        <v>1</v>
      </c>
      <c r="BK52" s="172" t="str">
        <f>IF( AND( AL52, AM52), $AN$1, "Greška kolona: " &amp; HLOOKUP( FALSE, CHOOSE( {1;2}, $AO52:$BJ52, AO$19:BJ$19), 2, 0) &amp; " (detalji).")</f>
        <v>Ispravan unos.</v>
      </c>
      <c r="BL52" s="173" t="str">
        <f>IF( AND( AL52, AM52), "", HLOOKUP( FALSE, CHOOSE( {1;2}, $AO52:$BJ52, AO$20:BJ$20), 2, 0) &amp; REPT( CHAR( 10), 2))</f>
        <v/>
      </c>
      <c r="BM52" s="144" t="str">
        <f t="shared" si="19"/>
        <v>---</v>
      </c>
    </row>
    <row r="53" spans="1:65" ht="28.5" customHeight="1" x14ac:dyDescent="0.2">
      <c r="A53"/>
      <c r="B53" s="168" t="str">
        <f t="shared" si="0"/>
        <v/>
      </c>
      <c r="C53" s="145">
        <v>33</v>
      </c>
      <c r="D53" s="264"/>
      <c r="E53" s="265"/>
      <c r="F53" s="265"/>
      <c r="G53" s="265"/>
      <c r="H53" s="265"/>
      <c r="I53" s="265"/>
      <c r="J53" s="265"/>
      <c r="K53" s="265"/>
      <c r="L53" s="265"/>
      <c r="M53" s="265"/>
      <c r="N53" s="266"/>
      <c r="O53" s="146"/>
      <c r="P53" s="147"/>
      <c r="Q53" s="148"/>
      <c r="R53" s="149"/>
      <c r="S53" s="147"/>
      <c r="T53" s="148"/>
      <c r="U53" s="149"/>
      <c r="V53" s="147"/>
      <c r="W53" s="150"/>
      <c r="X53" s="148"/>
      <c r="Y53" s="149"/>
      <c r="Z53" s="147"/>
      <c r="AA53" s="151"/>
      <c r="AB53" s="152" t="str">
        <f t="shared" si="1"/>
        <v/>
      </c>
      <c r="AC53" s="153"/>
      <c r="AD53" s="154"/>
      <c r="AE53" s="155"/>
      <c r="AF53" s="156"/>
      <c r="AG53" s="157" t="str">
        <f t="shared" si="2"/>
        <v/>
      </c>
      <c r="AH53" s="158"/>
      <c r="AI53" s="159"/>
      <c r="AJ53" s="160"/>
      <c r="AK53" s="161"/>
      <c r="AL53" s="107" t="b">
        <f t="shared" si="3"/>
        <v>1</v>
      </c>
      <c r="AM53" s="162" t="b">
        <f t="shared" si="4"/>
        <v>1</v>
      </c>
      <c r="AN53" s="163" t="b">
        <f t="shared" si="20"/>
        <v>1</v>
      </c>
      <c r="AO53" s="164" t="b">
        <f t="shared" si="21"/>
        <v>1</v>
      </c>
      <c r="AP53" s="164" t="b">
        <f t="shared" si="5"/>
        <v>0</v>
      </c>
      <c r="AQ53" s="164" t="b">
        <f t="shared" si="6"/>
        <v>0</v>
      </c>
      <c r="AR53" s="164" t="b">
        <f>IF( AQ53, VALUE( RIGHT( AB53, 1)) = IF( 11 - MOD( SUMPRODUCT( {7;6;5;4;3;2;7;6;5;4;3;2}, VALUE( MID( AB53, {1;2;3;4;5;6;7;8;9;10;11;12}, 1))), 11) &gt;= 10, 0, 11 - MOD( SUMPRODUCT( {7;6;5;4;3;2;7;6;5;4;3;2}, VALUE( MID( AB53, {1;2;3;4;5;6;7;8;9;10;11;12}, 1))), 11)), FALSE)</f>
        <v>0</v>
      </c>
      <c r="AS53" s="164" t="b">
        <f t="shared" si="7"/>
        <v>0</v>
      </c>
      <c r="AT53" s="164" t="b">
        <f t="shared" si="16"/>
        <v>0</v>
      </c>
      <c r="AU53" s="164" t="b">
        <f t="shared" si="17"/>
        <v>1</v>
      </c>
      <c r="AV53" s="164" t="b">
        <f t="shared" si="8"/>
        <v>1</v>
      </c>
      <c r="AW53" s="164" t="b">
        <f t="shared" si="9"/>
        <v>1</v>
      </c>
      <c r="AX53" s="164" t="b">
        <f t="shared" si="10"/>
        <v>1</v>
      </c>
      <c r="AY53" s="164" t="b">
        <f t="shared" si="11"/>
        <v>0</v>
      </c>
      <c r="AZ53" s="164" t="b">
        <f t="shared" si="12"/>
        <v>0</v>
      </c>
      <c r="BA53" s="164" t="b">
        <f t="shared" si="13"/>
        <v>0</v>
      </c>
      <c r="BB53" s="164" t="b">
        <f t="shared" si="18"/>
        <v>0</v>
      </c>
      <c r="BC53" s="164"/>
      <c r="BD53" s="164" t="b">
        <f>IF( AI53 = "Da", ISNUMBER( MATCH( AB53, tblTrezorOpstine[JIB], 0)), TRUE)</f>
        <v>1</v>
      </c>
      <c r="BE53" s="164" t="b">
        <f t="shared" si="14"/>
        <v>0</v>
      </c>
      <c r="BF53" s="164" t="b">
        <f>IF( AND( IF( ISNA( VLOOKUP( AB53, tblTrezorOpstine[], 4, 0)), FALSE, VLOOKUP( AB53, tblTrezorOpstine[], 4, 0) =  "Republika Srpska"), AI53 = "da"), AND( LEN( LEFT( AJ53, 10)) = 10, ISNUMBER( VALUE( MID( AJ53, 1, 6))), MID( AJ53, 7, 1) = "/", ISNUMBER( VALUE( MID( AJ53, 8, 3))), IF( ISNUMBER( MATCH( VALUE( MID( AJ53, 1, 6)), tblVrstaPrihoda[Vrsta prihoda], 0)), VLOOKUP( VALUE( MID( AJ53, 1, 6)), tblVrstaPrihoda[], 2, 0) = "Republika Srpska", FALSE), ISNUMBER( MATCH( MID( AJ53, 8, 3), tblTrezorOpstine[Šifra opštine], 0))), TRUE)</f>
        <v>1</v>
      </c>
      <c r="BG53" s="164" t="b">
        <f>IF( AND( IF( ISNA( VLOOKUP( AB53, tblTrezorOpstine[], 4, 0)), FALSE, VLOOKUP( AB53, tblTrezorOpstine[], 4, 0) =  "Opština"), AI53 = "da"), AND( LEN( LEFT( AJ53, 10)) = 10, ISNUMBER( VALUE( MID( AJ53, 1, 6))), MID( AJ53, 7, 1) = "/", ISNUMBER( VALUE( MID( AJ53, 8, 3))), IF( ISNUMBER( MATCH( VALUE( MID( AJ53, 1, 6)), tblVrstaPrihoda[Vrsta prihoda], 0)), VLOOKUP( VALUE( MID( AJ53, 1, 6)), tblVrstaPrihoda[], 2, 0) = "Opština", FALSE), VLOOKUP( AB53, tblTrezorOpstine[], 3, 0) = MID( AJ53, 8, 3)),TRUE)</f>
        <v>1</v>
      </c>
      <c r="BH53" s="164" t="b">
        <f>IF(AND( IF( ISNA( VLOOKUP( AB53, tblTrezorOpstine[], 4, 0)), FALSE, VLOOKUP( AB53, tblTrezorOpstine[], 4, 0) =  "Republika Srpska"), AI53 = "da"), AND( ISNUMBER( VALUE( MID( AJ53, 1, 6))),MID( AJ53, 7, 1) = "/", ISNUMBER( VALUE( MID( AJ53, 8, 3))), IF( ISNUMBER( MATCH( VALUE( MID( AJ53, 1, 6)), tblVrstaPrihoda[Vrsta prihoda], 0)), VLOOKUP( VALUE( MID( AJ53, 1, 6)), tblVrstaPrihoda[], 2, 0) = "Republika Srpska", FALSE), ISNUMBER( MATCH( CONCATENATE(  MID( AJ53, 1, 6), LEFT( AK53, 7)), tPrihodKorisnik[Kontrola napomene], 0))), TRUE)</f>
        <v>1</v>
      </c>
      <c r="BI53" s="164" t="b">
        <f>IF( AND( IF( ISNA( VLOOKUP( AB53, tblTrezorOpstine[], 4, 0)), FALSE, VLOOKUP( AB53, tblTrezorOpstine[], 4, 0) =  "Opština"), AI53 = "da"), AND( ISNUMBER( VALUE( MID( AJ53, 1, 6))), MID( AJ53, 7, 1) = "/", ISNUMBER( VALUE( MID( AJ53, 8, 3))), IF( ISNUMBER( MATCH( VALUE( MID( AJ53, 1, 6)), tblVrstaPrihoda[Vrsta prihoda], 0)), VLOOKUP( VALUE( MID( AJ53, 1, 6)), tblVrstaPrihoda[], 2, 0) = "Opština", FALSE), ISNUMBER( SUMPRODUCT( VALUE( MID( LEFT( AK53, 7), {1;2;3;4;5;6;7}, 1)), {1;1;1;1;1;1;1}) )),TRUE)</f>
        <v>1</v>
      </c>
      <c r="BJ53" s="165" t="b">
        <f t="shared" si="15"/>
        <v>1</v>
      </c>
      <c r="BK53" s="166" t="str">
        <f>IF( AND( AL53, AM53), $AN$1, "Greška kolona: " &amp; HLOOKUP( FALSE, CHOOSE( {1;2}, $AO53:$BJ53, AO$19:BJ$19), 2, 0) &amp; " (detalji).")</f>
        <v>Ispravan unos.</v>
      </c>
      <c r="BL53" s="116" t="str">
        <f>IF( AND( AL53, AM53), "", HLOOKUP( FALSE, CHOOSE( {1;2}, $AO53:$BJ53, AO$20:BJ$20), 2, 0) &amp; REPT( CHAR( 10), 2))</f>
        <v/>
      </c>
      <c r="BM53" s="167" t="str">
        <f t="shared" si="19"/>
        <v>---</v>
      </c>
    </row>
    <row r="54" spans="1:65" ht="28.5" customHeight="1" x14ac:dyDescent="0.2">
      <c r="A54"/>
      <c r="B54" s="168" t="str">
        <f t="shared" si="0"/>
        <v/>
      </c>
      <c r="C54" s="119">
        <v>34</v>
      </c>
      <c r="D54" s="252"/>
      <c r="E54" s="253"/>
      <c r="F54" s="253"/>
      <c r="G54" s="253"/>
      <c r="H54" s="253"/>
      <c r="I54" s="253"/>
      <c r="J54" s="253"/>
      <c r="K54" s="253"/>
      <c r="L54" s="253"/>
      <c r="M54" s="253"/>
      <c r="N54" s="254"/>
      <c r="O54" s="120"/>
      <c r="P54" s="121"/>
      <c r="Q54" s="122"/>
      <c r="R54" s="123"/>
      <c r="S54" s="121"/>
      <c r="T54" s="122"/>
      <c r="U54" s="123"/>
      <c r="V54" s="121"/>
      <c r="W54" s="124"/>
      <c r="X54" s="122"/>
      <c r="Y54" s="123"/>
      <c r="Z54" s="121"/>
      <c r="AA54" s="125"/>
      <c r="AB54" s="126" t="str">
        <f t="shared" si="1"/>
        <v/>
      </c>
      <c r="AC54" s="127"/>
      <c r="AD54" s="128"/>
      <c r="AE54" s="129"/>
      <c r="AF54" s="130"/>
      <c r="AG54" s="131" t="str">
        <f t="shared" si="2"/>
        <v/>
      </c>
      <c r="AH54" s="132"/>
      <c r="AI54" s="133"/>
      <c r="AJ54" s="134"/>
      <c r="AK54" s="135"/>
      <c r="AL54" s="169" t="b">
        <f t="shared" si="3"/>
        <v>1</v>
      </c>
      <c r="AM54" s="170" t="b">
        <f t="shared" si="4"/>
        <v>1</v>
      </c>
      <c r="AN54" s="171" t="b">
        <f t="shared" si="20"/>
        <v>1</v>
      </c>
      <c r="AO54" s="140" t="b">
        <f t="shared" si="21"/>
        <v>1</v>
      </c>
      <c r="AP54" s="140" t="b">
        <f t="shared" si="5"/>
        <v>0</v>
      </c>
      <c r="AQ54" s="140" t="b">
        <f t="shared" si="6"/>
        <v>0</v>
      </c>
      <c r="AR54" s="140" t="b">
        <f>IF( AQ54, VALUE( RIGHT( AB54, 1)) = IF( 11 - MOD( SUMPRODUCT( {7;6;5;4;3;2;7;6;5;4;3;2}, VALUE( MID( AB54, {1;2;3;4;5;6;7;8;9;10;11;12}, 1))), 11) &gt;= 10, 0, 11 - MOD( SUMPRODUCT( {7;6;5;4;3;2;7;6;5;4;3;2}, VALUE( MID( AB54, {1;2;3;4;5;6;7;8;9;10;11;12}, 1))), 11)), FALSE)</f>
        <v>0</v>
      </c>
      <c r="AS54" s="140" t="b">
        <f t="shared" si="7"/>
        <v>0</v>
      </c>
      <c r="AT54" s="140" t="b">
        <f t="shared" si="16"/>
        <v>0</v>
      </c>
      <c r="AU54" s="140" t="b">
        <f t="shared" si="17"/>
        <v>1</v>
      </c>
      <c r="AV54" s="140" t="b">
        <f t="shared" si="8"/>
        <v>1</v>
      </c>
      <c r="AW54" s="140" t="b">
        <f t="shared" si="9"/>
        <v>1</v>
      </c>
      <c r="AX54" s="140" t="b">
        <f t="shared" si="10"/>
        <v>1</v>
      </c>
      <c r="AY54" s="140" t="b">
        <f t="shared" si="11"/>
        <v>0</v>
      </c>
      <c r="AZ54" s="140" t="b">
        <f t="shared" si="12"/>
        <v>0</v>
      </c>
      <c r="BA54" s="140" t="b">
        <f t="shared" si="13"/>
        <v>0</v>
      </c>
      <c r="BB54" s="140" t="b">
        <f t="shared" si="18"/>
        <v>0</v>
      </c>
      <c r="BC54" s="140"/>
      <c r="BD54" s="140" t="b">
        <f>IF( AI54 = "Da", ISNUMBER( MATCH( AB54, tblTrezorOpstine[JIB], 0)), TRUE)</f>
        <v>1</v>
      </c>
      <c r="BE54" s="140" t="b">
        <f t="shared" si="14"/>
        <v>0</v>
      </c>
      <c r="BF54" s="140" t="b">
        <f>IF( AND( IF( ISNA( VLOOKUP( AB54, tblTrezorOpstine[], 4, 0)), FALSE, VLOOKUP( AB54, tblTrezorOpstine[], 4, 0) =  "Republika Srpska"), AI54 = "da"), AND( LEN( LEFT( AJ54, 10)) = 10, ISNUMBER( VALUE( MID( AJ54, 1, 6))), MID( AJ54, 7, 1) = "/", ISNUMBER( VALUE( MID( AJ54, 8, 3))), IF( ISNUMBER( MATCH( VALUE( MID( AJ54, 1, 6)), tblVrstaPrihoda[Vrsta prihoda], 0)), VLOOKUP( VALUE( MID( AJ54, 1, 6)), tblVrstaPrihoda[], 2, 0) = "Republika Srpska", FALSE), ISNUMBER( MATCH( MID( AJ54, 8, 3), tblTrezorOpstine[Šifra opštine], 0))), TRUE)</f>
        <v>1</v>
      </c>
      <c r="BG54" s="140" t="b">
        <f>IF( AND( IF( ISNA( VLOOKUP( AB54, tblTrezorOpstine[], 4, 0)), FALSE, VLOOKUP( AB54, tblTrezorOpstine[], 4, 0) =  "Opština"), AI54 = "da"), AND( LEN( LEFT( AJ54, 10)) = 10, ISNUMBER( VALUE( MID( AJ54, 1, 6))), MID( AJ54, 7, 1) = "/", ISNUMBER( VALUE( MID( AJ54, 8, 3))), IF( ISNUMBER( MATCH( VALUE( MID( AJ54, 1, 6)), tblVrstaPrihoda[Vrsta prihoda], 0)), VLOOKUP( VALUE( MID( AJ54, 1, 6)), tblVrstaPrihoda[], 2, 0) = "Opština", FALSE), VLOOKUP( AB54, tblTrezorOpstine[], 3, 0) = MID( AJ54, 8, 3)),TRUE)</f>
        <v>1</v>
      </c>
      <c r="BH54" s="140" t="b">
        <f>IF(AND( IF( ISNA( VLOOKUP( AB54, tblTrezorOpstine[], 4, 0)), FALSE, VLOOKUP( AB54, tblTrezorOpstine[], 4, 0) =  "Republika Srpska"), AI54 = "da"), AND( ISNUMBER( VALUE( MID( AJ54, 1, 6))),MID( AJ54, 7, 1) = "/", ISNUMBER( VALUE( MID( AJ54, 8, 3))), IF( ISNUMBER( MATCH( VALUE( MID( AJ54, 1, 6)), tblVrstaPrihoda[Vrsta prihoda], 0)), VLOOKUP( VALUE( MID( AJ54, 1, 6)), tblVrstaPrihoda[], 2, 0) = "Republika Srpska", FALSE), ISNUMBER( MATCH( CONCATENATE(  MID( AJ54, 1, 6), LEFT( AK54, 7)), tPrihodKorisnik[Kontrola napomene], 0))), TRUE)</f>
        <v>1</v>
      </c>
      <c r="BI54" s="140" t="b">
        <f>IF( AND( IF( ISNA( VLOOKUP( AB54, tblTrezorOpstine[], 4, 0)), FALSE, VLOOKUP( AB54, tblTrezorOpstine[], 4, 0) =  "Opština"), AI54 = "da"), AND( ISNUMBER( VALUE( MID( AJ54, 1, 6))), MID( AJ54, 7, 1) = "/", ISNUMBER( VALUE( MID( AJ54, 8, 3))), IF( ISNUMBER( MATCH( VALUE( MID( AJ54, 1, 6)), tblVrstaPrihoda[Vrsta prihoda], 0)), VLOOKUP( VALUE( MID( AJ54, 1, 6)), tblVrstaPrihoda[], 2, 0) = "Opština", FALSE), ISNUMBER( SUMPRODUCT( VALUE( MID( LEFT( AK54, 7), {1;2;3;4;5;6;7}, 1)), {1;1;1;1;1;1;1}) )),TRUE)</f>
        <v>1</v>
      </c>
      <c r="BJ54" s="141" t="b">
        <f t="shared" si="15"/>
        <v>1</v>
      </c>
      <c r="BK54" s="172" t="str">
        <f>IF( AND( AL54, AM54), $AN$1, "Greška kolona: " &amp; HLOOKUP( FALSE, CHOOSE( {1;2}, $AO54:$BJ54, AO$19:BJ$19), 2, 0) &amp; " (detalji).")</f>
        <v>Ispravan unos.</v>
      </c>
      <c r="BL54" s="173" t="str">
        <f>IF( AND( AL54, AM54), "", HLOOKUP( FALSE, CHOOSE( {1;2}, $AO54:$BJ54, AO$20:BJ$20), 2, 0) &amp; REPT( CHAR( 10), 2))</f>
        <v/>
      </c>
      <c r="BM54" s="144" t="str">
        <f t="shared" si="19"/>
        <v>---</v>
      </c>
    </row>
    <row r="55" spans="1:65" ht="28.5" customHeight="1" x14ac:dyDescent="0.2">
      <c r="A55"/>
      <c r="B55" s="175" t="str">
        <f t="shared" si="0"/>
        <v/>
      </c>
      <c r="C55" s="145">
        <v>35</v>
      </c>
      <c r="D55" s="264"/>
      <c r="E55" s="265"/>
      <c r="F55" s="265"/>
      <c r="G55" s="265"/>
      <c r="H55" s="265"/>
      <c r="I55" s="265"/>
      <c r="J55" s="265"/>
      <c r="K55" s="265"/>
      <c r="L55" s="265"/>
      <c r="M55" s="265"/>
      <c r="N55" s="266"/>
      <c r="O55" s="146"/>
      <c r="P55" s="147"/>
      <c r="Q55" s="148"/>
      <c r="R55" s="149"/>
      <c r="S55" s="147"/>
      <c r="T55" s="148"/>
      <c r="U55" s="149"/>
      <c r="V55" s="147"/>
      <c r="W55" s="150"/>
      <c r="X55" s="148"/>
      <c r="Y55" s="149"/>
      <c r="Z55" s="147"/>
      <c r="AA55" s="151"/>
      <c r="AB55" s="152" t="str">
        <f t="shared" si="1"/>
        <v/>
      </c>
      <c r="AC55" s="153"/>
      <c r="AD55" s="154"/>
      <c r="AE55" s="155"/>
      <c r="AF55" s="156"/>
      <c r="AG55" s="157" t="str">
        <f t="shared" si="2"/>
        <v/>
      </c>
      <c r="AH55" s="158"/>
      <c r="AI55" s="159"/>
      <c r="AJ55" s="160"/>
      <c r="AK55" s="161"/>
      <c r="AL55" s="107" t="b">
        <f t="shared" si="3"/>
        <v>1</v>
      </c>
      <c r="AM55" s="162" t="b">
        <f t="shared" si="4"/>
        <v>1</v>
      </c>
      <c r="AN55" s="163" t="b">
        <f t="shared" si="20"/>
        <v>1</v>
      </c>
      <c r="AO55" s="164" t="b">
        <f t="shared" si="21"/>
        <v>1</v>
      </c>
      <c r="AP55" s="164" t="b">
        <f t="shared" si="5"/>
        <v>0</v>
      </c>
      <c r="AQ55" s="164" t="b">
        <f t="shared" si="6"/>
        <v>0</v>
      </c>
      <c r="AR55" s="164" t="b">
        <f>IF( AQ55, VALUE( RIGHT( AB55, 1)) = IF( 11 - MOD( SUMPRODUCT( {7;6;5;4;3;2;7;6;5;4;3;2}, VALUE( MID( AB55, {1;2;3;4;5;6;7;8;9;10;11;12}, 1))), 11) &gt;= 10, 0, 11 - MOD( SUMPRODUCT( {7;6;5;4;3;2;7;6;5;4;3;2}, VALUE( MID( AB55, {1;2;3;4;5;6;7;8;9;10;11;12}, 1))), 11)), FALSE)</f>
        <v>0</v>
      </c>
      <c r="AS55" s="164" t="b">
        <f t="shared" si="7"/>
        <v>0</v>
      </c>
      <c r="AT55" s="164" t="b">
        <f t="shared" si="16"/>
        <v>0</v>
      </c>
      <c r="AU55" s="164" t="b">
        <f t="shared" si="17"/>
        <v>1</v>
      </c>
      <c r="AV55" s="164" t="b">
        <f t="shared" si="8"/>
        <v>1</v>
      </c>
      <c r="AW55" s="164" t="b">
        <f t="shared" si="9"/>
        <v>1</v>
      </c>
      <c r="AX55" s="164" t="b">
        <f t="shared" si="10"/>
        <v>1</v>
      </c>
      <c r="AY55" s="164" t="b">
        <f t="shared" si="11"/>
        <v>0</v>
      </c>
      <c r="AZ55" s="164" t="b">
        <f t="shared" si="12"/>
        <v>0</v>
      </c>
      <c r="BA55" s="164" t="b">
        <f t="shared" si="13"/>
        <v>0</v>
      </c>
      <c r="BB55" s="164" t="b">
        <f t="shared" si="18"/>
        <v>0</v>
      </c>
      <c r="BC55" s="164"/>
      <c r="BD55" s="164" t="b">
        <f>IF( AI55 = "Da", ISNUMBER( MATCH( AB55, tblTrezorOpstine[JIB], 0)), TRUE)</f>
        <v>1</v>
      </c>
      <c r="BE55" s="164" t="b">
        <f t="shared" si="14"/>
        <v>0</v>
      </c>
      <c r="BF55" s="164" t="b">
        <f>IF( AND( IF( ISNA( VLOOKUP( AB55, tblTrezorOpstine[], 4, 0)), FALSE, VLOOKUP( AB55, tblTrezorOpstine[], 4, 0) =  "Republika Srpska"), AI55 = "da"), AND( LEN( LEFT( AJ55, 10)) = 10, ISNUMBER( VALUE( MID( AJ55, 1, 6))), MID( AJ55, 7, 1) = "/", ISNUMBER( VALUE( MID( AJ55, 8, 3))), IF( ISNUMBER( MATCH( VALUE( MID( AJ55, 1, 6)), tblVrstaPrihoda[Vrsta prihoda], 0)), VLOOKUP( VALUE( MID( AJ55, 1, 6)), tblVrstaPrihoda[], 2, 0) = "Republika Srpska", FALSE), ISNUMBER( MATCH( MID( AJ55, 8, 3), tblTrezorOpstine[Šifra opštine], 0))), TRUE)</f>
        <v>1</v>
      </c>
      <c r="BG55" s="164" t="b">
        <f>IF( AND( IF( ISNA( VLOOKUP( AB55, tblTrezorOpstine[], 4, 0)), FALSE, VLOOKUP( AB55, tblTrezorOpstine[], 4, 0) =  "Opština"), AI55 = "da"), AND( LEN( LEFT( AJ55, 10)) = 10, ISNUMBER( VALUE( MID( AJ55, 1, 6))), MID( AJ55, 7, 1) = "/", ISNUMBER( VALUE( MID( AJ55, 8, 3))), IF( ISNUMBER( MATCH( VALUE( MID( AJ55, 1, 6)), tblVrstaPrihoda[Vrsta prihoda], 0)), VLOOKUP( VALUE( MID( AJ55, 1, 6)), tblVrstaPrihoda[], 2, 0) = "Opština", FALSE), VLOOKUP( AB55, tblTrezorOpstine[], 3, 0) = MID( AJ55, 8, 3)),TRUE)</f>
        <v>1</v>
      </c>
      <c r="BH55" s="164" t="b">
        <f>IF(AND( IF( ISNA( VLOOKUP( AB55, tblTrezorOpstine[], 4, 0)), FALSE, VLOOKUP( AB55, tblTrezorOpstine[], 4, 0) =  "Republika Srpska"), AI55 = "da"), AND( ISNUMBER( VALUE( MID( AJ55, 1, 6))),MID( AJ55, 7, 1) = "/", ISNUMBER( VALUE( MID( AJ55, 8, 3))), IF( ISNUMBER( MATCH( VALUE( MID( AJ55, 1, 6)), tblVrstaPrihoda[Vrsta prihoda], 0)), VLOOKUP( VALUE( MID( AJ55, 1, 6)), tblVrstaPrihoda[], 2, 0) = "Republika Srpska", FALSE), ISNUMBER( MATCH( CONCATENATE(  MID( AJ55, 1, 6), LEFT( AK55, 7)), tPrihodKorisnik[Kontrola napomene], 0))), TRUE)</f>
        <v>1</v>
      </c>
      <c r="BI55" s="164" t="b">
        <f>IF( AND( IF( ISNA( VLOOKUP( AB55, tblTrezorOpstine[], 4, 0)), FALSE, VLOOKUP( AB55, tblTrezorOpstine[], 4, 0) =  "Opština"), AI55 = "da"), AND( ISNUMBER( VALUE( MID( AJ55, 1, 6))), MID( AJ55, 7, 1) = "/", ISNUMBER( VALUE( MID( AJ55, 8, 3))), IF( ISNUMBER( MATCH( VALUE( MID( AJ55, 1, 6)), tblVrstaPrihoda[Vrsta prihoda], 0)), VLOOKUP( VALUE( MID( AJ55, 1, 6)), tblVrstaPrihoda[], 2, 0) = "Opština", FALSE), ISNUMBER( SUMPRODUCT( VALUE( MID( LEFT( AK55, 7), {1;2;3;4;5;6;7}, 1)), {1;1;1;1;1;1;1}) )),TRUE)</f>
        <v>1</v>
      </c>
      <c r="BJ55" s="165" t="b">
        <f t="shared" si="15"/>
        <v>1</v>
      </c>
      <c r="BK55" s="166" t="str">
        <f>IF( AND( AL55, AM55), $AN$1, "Greška kolona: " &amp; HLOOKUP( FALSE, CHOOSE( {1;2}, $AO55:$BJ55, AO$19:BJ$19), 2, 0) &amp; " (detalji).")</f>
        <v>Ispravan unos.</v>
      </c>
      <c r="BL55" s="116" t="str">
        <f>IF( AND( AL55, AM55), "", HLOOKUP( FALSE, CHOOSE( {1;2}, $AO55:$BJ55, AO$20:BJ$20), 2, 0) &amp; REPT( CHAR( 10), 2))</f>
        <v/>
      </c>
      <c r="BM55" s="167" t="str">
        <f t="shared" si="19"/>
        <v>---</v>
      </c>
    </row>
    <row r="56" spans="1:65" ht="28.5" customHeight="1" x14ac:dyDescent="0.2">
      <c r="A56"/>
      <c r="B56" s="168" t="str">
        <f t="shared" si="0"/>
        <v/>
      </c>
      <c r="C56" s="119">
        <v>36</v>
      </c>
      <c r="D56" s="252"/>
      <c r="E56" s="253"/>
      <c r="F56" s="253"/>
      <c r="G56" s="253"/>
      <c r="H56" s="253"/>
      <c r="I56" s="253"/>
      <c r="J56" s="253"/>
      <c r="K56" s="253"/>
      <c r="L56" s="253"/>
      <c r="M56" s="253"/>
      <c r="N56" s="254"/>
      <c r="O56" s="120"/>
      <c r="P56" s="121"/>
      <c r="Q56" s="122"/>
      <c r="R56" s="123"/>
      <c r="S56" s="121"/>
      <c r="T56" s="122"/>
      <c r="U56" s="123"/>
      <c r="V56" s="121"/>
      <c r="W56" s="124"/>
      <c r="X56" s="122"/>
      <c r="Y56" s="123"/>
      <c r="Z56" s="121"/>
      <c r="AA56" s="125"/>
      <c r="AB56" s="126" t="str">
        <f t="shared" si="1"/>
        <v/>
      </c>
      <c r="AC56" s="127"/>
      <c r="AD56" s="128"/>
      <c r="AE56" s="129"/>
      <c r="AF56" s="130"/>
      <c r="AG56" s="131" t="str">
        <f t="shared" si="2"/>
        <v/>
      </c>
      <c r="AH56" s="132"/>
      <c r="AI56" s="133"/>
      <c r="AJ56" s="134"/>
      <c r="AK56" s="135"/>
      <c r="AL56" s="169" t="b">
        <f t="shared" si="3"/>
        <v>1</v>
      </c>
      <c r="AM56" s="170" t="b">
        <f t="shared" si="4"/>
        <v>1</v>
      </c>
      <c r="AN56" s="171" t="b">
        <f t="shared" si="20"/>
        <v>1</v>
      </c>
      <c r="AO56" s="140" t="b">
        <f t="shared" si="21"/>
        <v>1</v>
      </c>
      <c r="AP56" s="140" t="b">
        <f t="shared" si="5"/>
        <v>0</v>
      </c>
      <c r="AQ56" s="140" t="b">
        <f t="shared" si="6"/>
        <v>0</v>
      </c>
      <c r="AR56" s="140" t="b">
        <f>IF( AQ56, VALUE( RIGHT( AB56, 1)) = IF( 11 - MOD( SUMPRODUCT( {7;6;5;4;3;2;7;6;5;4;3;2}, VALUE( MID( AB56, {1;2;3;4;5;6;7;8;9;10;11;12}, 1))), 11) &gt;= 10, 0, 11 - MOD( SUMPRODUCT( {7;6;5;4;3;2;7;6;5;4;3;2}, VALUE( MID( AB56, {1;2;3;4;5;6;7;8;9;10;11;12}, 1))), 11)), FALSE)</f>
        <v>0</v>
      </c>
      <c r="AS56" s="140" t="b">
        <f t="shared" si="7"/>
        <v>0</v>
      </c>
      <c r="AT56" s="140" t="b">
        <f t="shared" si="16"/>
        <v>0</v>
      </c>
      <c r="AU56" s="140" t="b">
        <f t="shared" si="17"/>
        <v>1</v>
      </c>
      <c r="AV56" s="140" t="b">
        <f t="shared" si="8"/>
        <v>1</v>
      </c>
      <c r="AW56" s="140" t="b">
        <f t="shared" si="9"/>
        <v>1</v>
      </c>
      <c r="AX56" s="140" t="b">
        <f t="shared" si="10"/>
        <v>1</v>
      </c>
      <c r="AY56" s="140" t="b">
        <f t="shared" si="11"/>
        <v>0</v>
      </c>
      <c r="AZ56" s="140" t="b">
        <f t="shared" si="12"/>
        <v>0</v>
      </c>
      <c r="BA56" s="140" t="b">
        <f t="shared" si="13"/>
        <v>0</v>
      </c>
      <c r="BB56" s="140" t="b">
        <f t="shared" si="18"/>
        <v>0</v>
      </c>
      <c r="BC56" s="140"/>
      <c r="BD56" s="140" t="b">
        <f>IF( AI56 = "Da", ISNUMBER( MATCH( AB56, tblTrezorOpstine[JIB], 0)), TRUE)</f>
        <v>1</v>
      </c>
      <c r="BE56" s="140" t="b">
        <f t="shared" si="14"/>
        <v>0</v>
      </c>
      <c r="BF56" s="140" t="b">
        <f>IF( AND( IF( ISNA( VLOOKUP( AB56, tblTrezorOpstine[], 4, 0)), FALSE, VLOOKUP( AB56, tblTrezorOpstine[], 4, 0) =  "Republika Srpska"), AI56 = "da"), AND( LEN( LEFT( AJ56, 10)) = 10, ISNUMBER( VALUE( MID( AJ56, 1, 6))), MID( AJ56, 7, 1) = "/", ISNUMBER( VALUE( MID( AJ56, 8, 3))), IF( ISNUMBER( MATCH( VALUE( MID( AJ56, 1, 6)), tblVrstaPrihoda[Vrsta prihoda], 0)), VLOOKUP( VALUE( MID( AJ56, 1, 6)), tblVrstaPrihoda[], 2, 0) = "Republika Srpska", FALSE), ISNUMBER( MATCH( MID( AJ56, 8, 3), tblTrezorOpstine[Šifra opštine], 0))), TRUE)</f>
        <v>1</v>
      </c>
      <c r="BG56" s="140" t="b">
        <f>IF( AND( IF( ISNA( VLOOKUP( AB56, tblTrezorOpstine[], 4, 0)), FALSE, VLOOKUP( AB56, tblTrezorOpstine[], 4, 0) =  "Opština"), AI56 = "da"), AND( LEN( LEFT( AJ56, 10)) = 10, ISNUMBER( VALUE( MID( AJ56, 1, 6))), MID( AJ56, 7, 1) = "/", ISNUMBER( VALUE( MID( AJ56, 8, 3))), IF( ISNUMBER( MATCH( VALUE( MID( AJ56, 1, 6)), tblVrstaPrihoda[Vrsta prihoda], 0)), VLOOKUP( VALUE( MID( AJ56, 1, 6)), tblVrstaPrihoda[], 2, 0) = "Opština", FALSE), VLOOKUP( AB56, tblTrezorOpstine[], 3, 0) = MID( AJ56, 8, 3)),TRUE)</f>
        <v>1</v>
      </c>
      <c r="BH56" s="140" t="b">
        <f>IF(AND( IF( ISNA( VLOOKUP( AB56, tblTrezorOpstine[], 4, 0)), FALSE, VLOOKUP( AB56, tblTrezorOpstine[], 4, 0) =  "Republika Srpska"), AI56 = "da"), AND( ISNUMBER( VALUE( MID( AJ56, 1, 6))),MID( AJ56, 7, 1) = "/", ISNUMBER( VALUE( MID( AJ56, 8, 3))), IF( ISNUMBER( MATCH( VALUE( MID( AJ56, 1, 6)), tblVrstaPrihoda[Vrsta prihoda], 0)), VLOOKUP( VALUE( MID( AJ56, 1, 6)), tblVrstaPrihoda[], 2, 0) = "Republika Srpska", FALSE), ISNUMBER( MATCH( CONCATENATE(  MID( AJ56, 1, 6), LEFT( AK56, 7)), tPrihodKorisnik[Kontrola napomene], 0))), TRUE)</f>
        <v>1</v>
      </c>
      <c r="BI56" s="140" t="b">
        <f>IF( AND( IF( ISNA( VLOOKUP( AB56, tblTrezorOpstine[], 4, 0)), FALSE, VLOOKUP( AB56, tblTrezorOpstine[], 4, 0) =  "Opština"), AI56 = "da"), AND( ISNUMBER( VALUE( MID( AJ56, 1, 6))), MID( AJ56, 7, 1) = "/", ISNUMBER( VALUE( MID( AJ56, 8, 3))), IF( ISNUMBER( MATCH( VALUE( MID( AJ56, 1, 6)), tblVrstaPrihoda[Vrsta prihoda], 0)), VLOOKUP( VALUE( MID( AJ56, 1, 6)), tblVrstaPrihoda[], 2, 0) = "Opština", FALSE), ISNUMBER( SUMPRODUCT( VALUE( MID( LEFT( AK56, 7), {1;2;3;4;5;6;7}, 1)), {1;1;1;1;1;1;1}) )),TRUE)</f>
        <v>1</v>
      </c>
      <c r="BJ56" s="141" t="b">
        <f t="shared" si="15"/>
        <v>1</v>
      </c>
      <c r="BK56" s="172" t="str">
        <f>IF( AND( AL56, AM56), $AN$1, "Greška kolona: " &amp; HLOOKUP( FALSE, CHOOSE( {1;2}, $AO56:$BJ56, AO$19:BJ$19), 2, 0) &amp; " (detalji).")</f>
        <v>Ispravan unos.</v>
      </c>
      <c r="BL56" s="173" t="str">
        <f>IF( AND( AL56, AM56), "", HLOOKUP( FALSE, CHOOSE( {1;2}, $AO56:$BJ56, AO$20:BJ$20), 2, 0) &amp; REPT( CHAR( 10), 2))</f>
        <v/>
      </c>
      <c r="BM56" s="144" t="str">
        <f t="shared" si="19"/>
        <v>---</v>
      </c>
    </row>
    <row r="57" spans="1:65" ht="28.5" customHeight="1" x14ac:dyDescent="0.2">
      <c r="A57"/>
      <c r="B57" s="89" t="str">
        <f t="shared" si="0"/>
        <v/>
      </c>
      <c r="C57" s="145">
        <v>37</v>
      </c>
      <c r="D57" s="264"/>
      <c r="E57" s="265"/>
      <c r="F57" s="265"/>
      <c r="G57" s="265"/>
      <c r="H57" s="265"/>
      <c r="I57" s="265"/>
      <c r="J57" s="265"/>
      <c r="K57" s="265"/>
      <c r="L57" s="265"/>
      <c r="M57" s="265"/>
      <c r="N57" s="266"/>
      <c r="O57" s="146"/>
      <c r="P57" s="147"/>
      <c r="Q57" s="148"/>
      <c r="R57" s="149"/>
      <c r="S57" s="147"/>
      <c r="T57" s="148"/>
      <c r="U57" s="149"/>
      <c r="V57" s="147"/>
      <c r="W57" s="150"/>
      <c r="X57" s="148"/>
      <c r="Y57" s="149"/>
      <c r="Z57" s="147"/>
      <c r="AA57" s="151"/>
      <c r="AB57" s="152" t="str">
        <f t="shared" si="1"/>
        <v/>
      </c>
      <c r="AC57" s="153"/>
      <c r="AD57" s="154"/>
      <c r="AE57" s="155"/>
      <c r="AF57" s="156"/>
      <c r="AG57" s="157" t="str">
        <f t="shared" si="2"/>
        <v/>
      </c>
      <c r="AH57" s="158"/>
      <c r="AI57" s="159"/>
      <c r="AJ57" s="160"/>
      <c r="AK57" s="161"/>
      <c r="AL57" s="107" t="b">
        <f t="shared" si="3"/>
        <v>1</v>
      </c>
      <c r="AM57" s="162" t="b">
        <f t="shared" si="4"/>
        <v>1</v>
      </c>
      <c r="AN57" s="163" t="b">
        <f t="shared" si="20"/>
        <v>1</v>
      </c>
      <c r="AO57" s="164" t="b">
        <f t="shared" si="21"/>
        <v>1</v>
      </c>
      <c r="AP57" s="164" t="b">
        <f t="shared" si="5"/>
        <v>0</v>
      </c>
      <c r="AQ57" s="164" t="b">
        <f t="shared" si="6"/>
        <v>0</v>
      </c>
      <c r="AR57" s="164" t="b">
        <f>IF( AQ57, VALUE( RIGHT( AB57, 1)) = IF( 11 - MOD( SUMPRODUCT( {7;6;5;4;3;2;7;6;5;4;3;2}, VALUE( MID( AB57, {1;2;3;4;5;6;7;8;9;10;11;12}, 1))), 11) &gt;= 10, 0, 11 - MOD( SUMPRODUCT( {7;6;5;4;3;2;7;6;5;4;3;2}, VALUE( MID( AB57, {1;2;3;4;5;6;7;8;9;10;11;12}, 1))), 11)), FALSE)</f>
        <v>0</v>
      </c>
      <c r="AS57" s="164" t="b">
        <f t="shared" si="7"/>
        <v>0</v>
      </c>
      <c r="AT57" s="164" t="b">
        <f t="shared" si="16"/>
        <v>0</v>
      </c>
      <c r="AU57" s="164" t="b">
        <f t="shared" si="17"/>
        <v>1</v>
      </c>
      <c r="AV57" s="164" t="b">
        <f t="shared" si="8"/>
        <v>1</v>
      </c>
      <c r="AW57" s="164" t="b">
        <f t="shared" si="9"/>
        <v>1</v>
      </c>
      <c r="AX57" s="164" t="b">
        <f t="shared" si="10"/>
        <v>1</v>
      </c>
      <c r="AY57" s="164" t="b">
        <f t="shared" si="11"/>
        <v>0</v>
      </c>
      <c r="AZ57" s="164" t="b">
        <f t="shared" si="12"/>
        <v>0</v>
      </c>
      <c r="BA57" s="164" t="b">
        <f t="shared" si="13"/>
        <v>0</v>
      </c>
      <c r="BB57" s="164" t="b">
        <f t="shared" si="18"/>
        <v>0</v>
      </c>
      <c r="BC57" s="164"/>
      <c r="BD57" s="164" t="b">
        <f>IF( AI57 = "Da", ISNUMBER( MATCH( AB57, tblTrezorOpstine[JIB], 0)), TRUE)</f>
        <v>1</v>
      </c>
      <c r="BE57" s="164" t="b">
        <f t="shared" si="14"/>
        <v>0</v>
      </c>
      <c r="BF57" s="164" t="b">
        <f>IF( AND( IF( ISNA( VLOOKUP( AB57, tblTrezorOpstine[], 4, 0)), FALSE, VLOOKUP( AB57, tblTrezorOpstine[], 4, 0) =  "Republika Srpska"), AI57 = "da"), AND( LEN( LEFT( AJ57, 10)) = 10, ISNUMBER( VALUE( MID( AJ57, 1, 6))), MID( AJ57, 7, 1) = "/", ISNUMBER( VALUE( MID( AJ57, 8, 3))), IF( ISNUMBER( MATCH( VALUE( MID( AJ57, 1, 6)), tblVrstaPrihoda[Vrsta prihoda], 0)), VLOOKUP( VALUE( MID( AJ57, 1, 6)), tblVrstaPrihoda[], 2, 0) = "Republika Srpska", FALSE), ISNUMBER( MATCH( MID( AJ57, 8, 3), tblTrezorOpstine[Šifra opštine], 0))), TRUE)</f>
        <v>1</v>
      </c>
      <c r="BG57" s="164" t="b">
        <f>IF( AND( IF( ISNA( VLOOKUP( AB57, tblTrezorOpstine[], 4, 0)), FALSE, VLOOKUP( AB57, tblTrezorOpstine[], 4, 0) =  "Opština"), AI57 = "da"), AND( LEN( LEFT( AJ57, 10)) = 10, ISNUMBER( VALUE( MID( AJ57, 1, 6))), MID( AJ57, 7, 1) = "/", ISNUMBER( VALUE( MID( AJ57, 8, 3))), IF( ISNUMBER( MATCH( VALUE( MID( AJ57, 1, 6)), tblVrstaPrihoda[Vrsta prihoda], 0)), VLOOKUP( VALUE( MID( AJ57, 1, 6)), tblVrstaPrihoda[], 2, 0) = "Opština", FALSE), VLOOKUP( AB57, tblTrezorOpstine[], 3, 0) = MID( AJ57, 8, 3)),TRUE)</f>
        <v>1</v>
      </c>
      <c r="BH57" s="164" t="b">
        <f>IF(AND( IF( ISNA( VLOOKUP( AB57, tblTrezorOpstine[], 4, 0)), FALSE, VLOOKUP( AB57, tblTrezorOpstine[], 4, 0) =  "Republika Srpska"), AI57 = "da"), AND( ISNUMBER( VALUE( MID( AJ57, 1, 6))),MID( AJ57, 7, 1) = "/", ISNUMBER( VALUE( MID( AJ57, 8, 3))), IF( ISNUMBER( MATCH( VALUE( MID( AJ57, 1, 6)), tblVrstaPrihoda[Vrsta prihoda], 0)), VLOOKUP( VALUE( MID( AJ57, 1, 6)), tblVrstaPrihoda[], 2, 0) = "Republika Srpska", FALSE), ISNUMBER( MATCH( CONCATENATE(  MID( AJ57, 1, 6), LEFT( AK57, 7)), tPrihodKorisnik[Kontrola napomene], 0))), TRUE)</f>
        <v>1</v>
      </c>
      <c r="BI57" s="164" t="b">
        <f>IF( AND( IF( ISNA( VLOOKUP( AB57, tblTrezorOpstine[], 4, 0)), FALSE, VLOOKUP( AB57, tblTrezorOpstine[], 4, 0) =  "Opština"), AI57 = "da"), AND( ISNUMBER( VALUE( MID( AJ57, 1, 6))), MID( AJ57, 7, 1) = "/", ISNUMBER( VALUE( MID( AJ57, 8, 3))), IF( ISNUMBER( MATCH( VALUE( MID( AJ57, 1, 6)), tblVrstaPrihoda[Vrsta prihoda], 0)), VLOOKUP( VALUE( MID( AJ57, 1, 6)), tblVrstaPrihoda[], 2, 0) = "Opština", FALSE), ISNUMBER( SUMPRODUCT( VALUE( MID( LEFT( AK57, 7), {1;2;3;4;5;6;7}, 1)), {1;1;1;1;1;1;1}) )),TRUE)</f>
        <v>1</v>
      </c>
      <c r="BJ57" s="165" t="b">
        <f t="shared" si="15"/>
        <v>1</v>
      </c>
      <c r="BK57" s="166" t="str">
        <f>IF( AND( AL57, AM57), $AN$1, "Greška kolona: " &amp; HLOOKUP( FALSE, CHOOSE( {1;2}, $AO57:$BJ57, AO$19:BJ$19), 2, 0) &amp; " (detalji).")</f>
        <v>Ispravan unos.</v>
      </c>
      <c r="BL57" s="116" t="str">
        <f>IF( AND( AL57, AM57), "", HLOOKUP( FALSE, CHOOSE( {1;2}, $AO57:$BJ57, AO$20:BJ$20), 2, 0) &amp; REPT( CHAR( 10), 2))</f>
        <v/>
      </c>
      <c r="BM57" s="167" t="str">
        <f t="shared" si="19"/>
        <v>---</v>
      </c>
    </row>
    <row r="58" spans="1:65" ht="28.5" customHeight="1" x14ac:dyDescent="0.2">
      <c r="A58"/>
      <c r="B58" s="168" t="str">
        <f t="shared" si="0"/>
        <v/>
      </c>
      <c r="C58" s="119">
        <v>38</v>
      </c>
      <c r="D58" s="252"/>
      <c r="E58" s="253"/>
      <c r="F58" s="253"/>
      <c r="G58" s="253"/>
      <c r="H58" s="253"/>
      <c r="I58" s="253"/>
      <c r="J58" s="253"/>
      <c r="K58" s="253"/>
      <c r="L58" s="253"/>
      <c r="M58" s="253"/>
      <c r="N58" s="254"/>
      <c r="O58" s="120"/>
      <c r="P58" s="121"/>
      <c r="Q58" s="122"/>
      <c r="R58" s="123"/>
      <c r="S58" s="121"/>
      <c r="T58" s="122"/>
      <c r="U58" s="123"/>
      <c r="V58" s="121"/>
      <c r="W58" s="124"/>
      <c r="X58" s="122"/>
      <c r="Y58" s="123"/>
      <c r="Z58" s="121"/>
      <c r="AA58" s="125"/>
      <c r="AB58" s="126" t="str">
        <f t="shared" si="1"/>
        <v/>
      </c>
      <c r="AC58" s="127"/>
      <c r="AD58" s="128"/>
      <c r="AE58" s="129"/>
      <c r="AF58" s="130"/>
      <c r="AG58" s="131" t="str">
        <f t="shared" si="2"/>
        <v/>
      </c>
      <c r="AH58" s="132"/>
      <c r="AI58" s="133"/>
      <c r="AJ58" s="134"/>
      <c r="AK58" s="135"/>
      <c r="AL58" s="169" t="b">
        <f t="shared" si="3"/>
        <v>1</v>
      </c>
      <c r="AM58" s="170" t="b">
        <f t="shared" si="4"/>
        <v>1</v>
      </c>
      <c r="AN58" s="171" t="b">
        <f t="shared" si="20"/>
        <v>1</v>
      </c>
      <c r="AO58" s="140" t="b">
        <f t="shared" si="21"/>
        <v>1</v>
      </c>
      <c r="AP58" s="140" t="b">
        <f t="shared" si="5"/>
        <v>0</v>
      </c>
      <c r="AQ58" s="140" t="b">
        <f t="shared" si="6"/>
        <v>0</v>
      </c>
      <c r="AR58" s="140" t="b">
        <f>IF( AQ58, VALUE( RIGHT( AB58, 1)) = IF( 11 - MOD( SUMPRODUCT( {7;6;5;4;3;2;7;6;5;4;3;2}, VALUE( MID( AB58, {1;2;3;4;5;6;7;8;9;10;11;12}, 1))), 11) &gt;= 10, 0, 11 - MOD( SUMPRODUCT( {7;6;5;4;3;2;7;6;5;4;3;2}, VALUE( MID( AB58, {1;2;3;4;5;6;7;8;9;10;11;12}, 1))), 11)), FALSE)</f>
        <v>0</v>
      </c>
      <c r="AS58" s="140" t="b">
        <f t="shared" si="7"/>
        <v>0</v>
      </c>
      <c r="AT58" s="140" t="b">
        <f t="shared" si="16"/>
        <v>0</v>
      </c>
      <c r="AU58" s="140" t="b">
        <f t="shared" si="17"/>
        <v>1</v>
      </c>
      <c r="AV58" s="140" t="b">
        <f t="shared" si="8"/>
        <v>1</v>
      </c>
      <c r="AW58" s="140" t="b">
        <f t="shared" si="9"/>
        <v>1</v>
      </c>
      <c r="AX58" s="140" t="b">
        <f t="shared" si="10"/>
        <v>1</v>
      </c>
      <c r="AY58" s="140" t="b">
        <f t="shared" si="11"/>
        <v>0</v>
      </c>
      <c r="AZ58" s="140" t="b">
        <f t="shared" si="12"/>
        <v>0</v>
      </c>
      <c r="BA58" s="140" t="b">
        <f t="shared" si="13"/>
        <v>0</v>
      </c>
      <c r="BB58" s="140" t="b">
        <f t="shared" si="18"/>
        <v>0</v>
      </c>
      <c r="BC58" s="140"/>
      <c r="BD58" s="140" t="b">
        <f>IF( AI58 = "Da", ISNUMBER( MATCH( AB58, tblTrezorOpstine[JIB], 0)), TRUE)</f>
        <v>1</v>
      </c>
      <c r="BE58" s="140" t="b">
        <f t="shared" si="14"/>
        <v>0</v>
      </c>
      <c r="BF58" s="140" t="b">
        <f>IF( AND( IF( ISNA( VLOOKUP( AB58, tblTrezorOpstine[], 4, 0)), FALSE, VLOOKUP( AB58, tblTrezorOpstine[], 4, 0) =  "Republika Srpska"), AI58 = "da"), AND( LEN( LEFT( AJ58, 10)) = 10, ISNUMBER( VALUE( MID( AJ58, 1, 6))), MID( AJ58, 7, 1) = "/", ISNUMBER( VALUE( MID( AJ58, 8, 3))), IF( ISNUMBER( MATCH( VALUE( MID( AJ58, 1, 6)), tblVrstaPrihoda[Vrsta prihoda], 0)), VLOOKUP( VALUE( MID( AJ58, 1, 6)), tblVrstaPrihoda[], 2, 0) = "Republika Srpska", FALSE), ISNUMBER( MATCH( MID( AJ58, 8, 3), tblTrezorOpstine[Šifra opštine], 0))), TRUE)</f>
        <v>1</v>
      </c>
      <c r="BG58" s="140" t="b">
        <f>IF( AND( IF( ISNA( VLOOKUP( AB58, tblTrezorOpstine[], 4, 0)), FALSE, VLOOKUP( AB58, tblTrezorOpstine[], 4, 0) =  "Opština"), AI58 = "da"), AND( LEN( LEFT( AJ58, 10)) = 10, ISNUMBER( VALUE( MID( AJ58, 1, 6))), MID( AJ58, 7, 1) = "/", ISNUMBER( VALUE( MID( AJ58, 8, 3))), IF( ISNUMBER( MATCH( VALUE( MID( AJ58, 1, 6)), tblVrstaPrihoda[Vrsta prihoda], 0)), VLOOKUP( VALUE( MID( AJ58, 1, 6)), tblVrstaPrihoda[], 2, 0) = "Opština", FALSE), VLOOKUP( AB58, tblTrezorOpstine[], 3, 0) = MID( AJ58, 8, 3)),TRUE)</f>
        <v>1</v>
      </c>
      <c r="BH58" s="140" t="b">
        <f>IF(AND( IF( ISNA( VLOOKUP( AB58, tblTrezorOpstine[], 4, 0)), FALSE, VLOOKUP( AB58, tblTrezorOpstine[], 4, 0) =  "Republika Srpska"), AI58 = "da"), AND( ISNUMBER( VALUE( MID( AJ58, 1, 6))),MID( AJ58, 7, 1) = "/", ISNUMBER( VALUE( MID( AJ58, 8, 3))), IF( ISNUMBER( MATCH( VALUE( MID( AJ58, 1, 6)), tblVrstaPrihoda[Vrsta prihoda], 0)), VLOOKUP( VALUE( MID( AJ58, 1, 6)), tblVrstaPrihoda[], 2, 0) = "Republika Srpska", FALSE), ISNUMBER( MATCH( CONCATENATE(  MID( AJ58, 1, 6), LEFT( AK58, 7)), tPrihodKorisnik[Kontrola napomene], 0))), TRUE)</f>
        <v>1</v>
      </c>
      <c r="BI58" s="140" t="b">
        <f>IF( AND( IF( ISNA( VLOOKUP( AB58, tblTrezorOpstine[], 4, 0)), FALSE, VLOOKUP( AB58, tblTrezorOpstine[], 4, 0) =  "Opština"), AI58 = "da"), AND( ISNUMBER( VALUE( MID( AJ58, 1, 6))), MID( AJ58, 7, 1) = "/", ISNUMBER( VALUE( MID( AJ58, 8, 3))), IF( ISNUMBER( MATCH( VALUE( MID( AJ58, 1, 6)), tblVrstaPrihoda[Vrsta prihoda], 0)), VLOOKUP( VALUE( MID( AJ58, 1, 6)), tblVrstaPrihoda[], 2, 0) = "Opština", FALSE), ISNUMBER( SUMPRODUCT( VALUE( MID( LEFT( AK58, 7), {1;2;3;4;5;6;7}, 1)), {1;1;1;1;1;1;1}) )),TRUE)</f>
        <v>1</v>
      </c>
      <c r="BJ58" s="141" t="b">
        <f t="shared" si="15"/>
        <v>1</v>
      </c>
      <c r="BK58" s="172" t="str">
        <f>IF( AND( AL58, AM58), $AN$1, "Greška kolona: " &amp; HLOOKUP( FALSE, CHOOSE( {1;2}, $AO58:$BJ58, AO$19:BJ$19), 2, 0) &amp; " (detalji).")</f>
        <v>Ispravan unos.</v>
      </c>
      <c r="BL58" s="173" t="str">
        <f>IF( AND( AL58, AM58), "", HLOOKUP( FALSE, CHOOSE( {1;2}, $AO58:$BJ58, AO$20:BJ$20), 2, 0) &amp; REPT( CHAR( 10), 2))</f>
        <v/>
      </c>
      <c r="BM58" s="144" t="str">
        <f t="shared" si="19"/>
        <v>---</v>
      </c>
    </row>
    <row r="59" spans="1:65" ht="28.5" customHeight="1" x14ac:dyDescent="0.2">
      <c r="A59"/>
      <c r="B59" s="89" t="str">
        <f t="shared" si="0"/>
        <v/>
      </c>
      <c r="C59" s="145">
        <v>39</v>
      </c>
      <c r="D59" s="264"/>
      <c r="E59" s="265"/>
      <c r="F59" s="265"/>
      <c r="G59" s="265"/>
      <c r="H59" s="265"/>
      <c r="I59" s="265"/>
      <c r="J59" s="265"/>
      <c r="K59" s="265"/>
      <c r="L59" s="265"/>
      <c r="M59" s="265"/>
      <c r="N59" s="266"/>
      <c r="O59" s="146"/>
      <c r="P59" s="147"/>
      <c r="Q59" s="148"/>
      <c r="R59" s="149"/>
      <c r="S59" s="147"/>
      <c r="T59" s="148"/>
      <c r="U59" s="149"/>
      <c r="V59" s="147"/>
      <c r="W59" s="150"/>
      <c r="X59" s="148"/>
      <c r="Y59" s="149"/>
      <c r="Z59" s="147"/>
      <c r="AA59" s="151"/>
      <c r="AB59" s="152" t="str">
        <f t="shared" si="1"/>
        <v/>
      </c>
      <c r="AC59" s="153"/>
      <c r="AD59" s="154"/>
      <c r="AE59" s="155"/>
      <c r="AF59" s="156"/>
      <c r="AG59" s="157" t="str">
        <f t="shared" si="2"/>
        <v/>
      </c>
      <c r="AH59" s="158"/>
      <c r="AI59" s="159"/>
      <c r="AJ59" s="160"/>
      <c r="AK59" s="161"/>
      <c r="AL59" s="107" t="b">
        <f t="shared" si="3"/>
        <v>1</v>
      </c>
      <c r="AM59" s="162" t="b">
        <f t="shared" si="4"/>
        <v>1</v>
      </c>
      <c r="AN59" s="163" t="b">
        <f t="shared" si="20"/>
        <v>1</v>
      </c>
      <c r="AO59" s="164" t="b">
        <f t="shared" si="21"/>
        <v>1</v>
      </c>
      <c r="AP59" s="164" t="b">
        <f t="shared" si="5"/>
        <v>0</v>
      </c>
      <c r="AQ59" s="164" t="b">
        <f t="shared" si="6"/>
        <v>0</v>
      </c>
      <c r="AR59" s="164" t="b">
        <f>IF( AQ59, VALUE( RIGHT( AB59, 1)) = IF( 11 - MOD( SUMPRODUCT( {7;6;5;4;3;2;7;6;5;4;3;2}, VALUE( MID( AB59, {1;2;3;4;5;6;7;8;9;10;11;12}, 1))), 11) &gt;= 10, 0, 11 - MOD( SUMPRODUCT( {7;6;5;4;3;2;7;6;5;4;3;2}, VALUE( MID( AB59, {1;2;3;4;5;6;7;8;9;10;11;12}, 1))), 11)), FALSE)</f>
        <v>0</v>
      </c>
      <c r="AS59" s="164" t="b">
        <f t="shared" si="7"/>
        <v>0</v>
      </c>
      <c r="AT59" s="164" t="b">
        <f t="shared" si="16"/>
        <v>0</v>
      </c>
      <c r="AU59" s="164" t="b">
        <f t="shared" si="17"/>
        <v>1</v>
      </c>
      <c r="AV59" s="164" t="b">
        <f t="shared" si="8"/>
        <v>1</v>
      </c>
      <c r="AW59" s="164" t="b">
        <f t="shared" si="9"/>
        <v>1</v>
      </c>
      <c r="AX59" s="164" t="b">
        <f t="shared" si="10"/>
        <v>1</v>
      </c>
      <c r="AY59" s="164" t="b">
        <f t="shared" si="11"/>
        <v>0</v>
      </c>
      <c r="AZ59" s="164" t="b">
        <f t="shared" si="12"/>
        <v>0</v>
      </c>
      <c r="BA59" s="164" t="b">
        <f t="shared" si="13"/>
        <v>0</v>
      </c>
      <c r="BB59" s="164" t="b">
        <f t="shared" si="18"/>
        <v>0</v>
      </c>
      <c r="BC59" s="164"/>
      <c r="BD59" s="164" t="b">
        <f>IF( AI59 = "Da", ISNUMBER( MATCH( AB59, tblTrezorOpstine[JIB], 0)), TRUE)</f>
        <v>1</v>
      </c>
      <c r="BE59" s="164" t="b">
        <f t="shared" si="14"/>
        <v>0</v>
      </c>
      <c r="BF59" s="164" t="b">
        <f>IF( AND( IF( ISNA( VLOOKUP( AB59, tblTrezorOpstine[], 4, 0)), FALSE, VLOOKUP( AB59, tblTrezorOpstine[], 4, 0) =  "Republika Srpska"), AI59 = "da"), AND( LEN( LEFT( AJ59, 10)) = 10, ISNUMBER( VALUE( MID( AJ59, 1, 6))), MID( AJ59, 7, 1) = "/", ISNUMBER( VALUE( MID( AJ59, 8, 3))), IF( ISNUMBER( MATCH( VALUE( MID( AJ59, 1, 6)), tblVrstaPrihoda[Vrsta prihoda], 0)), VLOOKUP( VALUE( MID( AJ59, 1, 6)), tblVrstaPrihoda[], 2, 0) = "Republika Srpska", FALSE), ISNUMBER( MATCH( MID( AJ59, 8, 3), tblTrezorOpstine[Šifra opštine], 0))), TRUE)</f>
        <v>1</v>
      </c>
      <c r="BG59" s="164" t="b">
        <f>IF( AND( IF( ISNA( VLOOKUP( AB59, tblTrezorOpstine[], 4, 0)), FALSE, VLOOKUP( AB59, tblTrezorOpstine[], 4, 0) =  "Opština"), AI59 = "da"), AND( LEN( LEFT( AJ59, 10)) = 10, ISNUMBER( VALUE( MID( AJ59, 1, 6))), MID( AJ59, 7, 1) = "/", ISNUMBER( VALUE( MID( AJ59, 8, 3))), IF( ISNUMBER( MATCH( VALUE( MID( AJ59, 1, 6)), tblVrstaPrihoda[Vrsta prihoda], 0)), VLOOKUP( VALUE( MID( AJ59, 1, 6)), tblVrstaPrihoda[], 2, 0) = "Opština", FALSE), VLOOKUP( AB59, tblTrezorOpstine[], 3, 0) = MID( AJ59, 8, 3)),TRUE)</f>
        <v>1</v>
      </c>
      <c r="BH59" s="164" t="b">
        <f>IF(AND( IF( ISNA( VLOOKUP( AB59, tblTrezorOpstine[], 4, 0)), FALSE, VLOOKUP( AB59, tblTrezorOpstine[], 4, 0) =  "Republika Srpska"), AI59 = "da"), AND( ISNUMBER( VALUE( MID( AJ59, 1, 6))),MID( AJ59, 7, 1) = "/", ISNUMBER( VALUE( MID( AJ59, 8, 3))), IF( ISNUMBER( MATCH( VALUE( MID( AJ59, 1, 6)), tblVrstaPrihoda[Vrsta prihoda], 0)), VLOOKUP( VALUE( MID( AJ59, 1, 6)), tblVrstaPrihoda[], 2, 0) = "Republika Srpska", FALSE), ISNUMBER( MATCH( CONCATENATE(  MID( AJ59, 1, 6), LEFT( AK59, 7)), tPrihodKorisnik[Kontrola napomene], 0))), TRUE)</f>
        <v>1</v>
      </c>
      <c r="BI59" s="164" t="b">
        <f>IF( AND( IF( ISNA( VLOOKUP( AB59, tblTrezorOpstine[], 4, 0)), FALSE, VLOOKUP( AB59, tblTrezorOpstine[], 4, 0) =  "Opština"), AI59 = "da"), AND( ISNUMBER( VALUE( MID( AJ59, 1, 6))), MID( AJ59, 7, 1) = "/", ISNUMBER( VALUE( MID( AJ59, 8, 3))), IF( ISNUMBER( MATCH( VALUE( MID( AJ59, 1, 6)), tblVrstaPrihoda[Vrsta prihoda], 0)), VLOOKUP( VALUE( MID( AJ59, 1, 6)), tblVrstaPrihoda[], 2, 0) = "Opština", FALSE), ISNUMBER( SUMPRODUCT( VALUE( MID( LEFT( AK59, 7), {1;2;3;4;5;6;7}, 1)), {1;1;1;1;1;1;1}) )),TRUE)</f>
        <v>1</v>
      </c>
      <c r="BJ59" s="165" t="b">
        <f t="shared" si="15"/>
        <v>1</v>
      </c>
      <c r="BK59" s="166" t="str">
        <f>IF( AND( AL59, AM59), $AN$1, "Greška kolona: " &amp; HLOOKUP( FALSE, CHOOSE( {1;2}, $AO59:$BJ59, AO$19:BJ$19), 2, 0) &amp; " (detalji).")</f>
        <v>Ispravan unos.</v>
      </c>
      <c r="BL59" s="116" t="str">
        <f>IF( AND( AL59, AM59), "", HLOOKUP( FALSE, CHOOSE( {1;2}, $AO59:$BJ59, AO$20:BJ$20), 2, 0) &amp; REPT( CHAR( 10), 2))</f>
        <v/>
      </c>
      <c r="BM59" s="167" t="str">
        <f t="shared" si="19"/>
        <v>---</v>
      </c>
    </row>
    <row r="60" spans="1:65" ht="28.5" customHeight="1" x14ac:dyDescent="0.2">
      <c r="A60"/>
      <c r="B60" s="168" t="str">
        <f t="shared" si="0"/>
        <v/>
      </c>
      <c r="C60" s="119">
        <v>40</v>
      </c>
      <c r="D60" s="252"/>
      <c r="E60" s="253"/>
      <c r="F60" s="253"/>
      <c r="G60" s="253"/>
      <c r="H60" s="253"/>
      <c r="I60" s="253"/>
      <c r="J60" s="253"/>
      <c r="K60" s="253"/>
      <c r="L60" s="253"/>
      <c r="M60" s="253"/>
      <c r="N60" s="254"/>
      <c r="O60" s="120"/>
      <c r="P60" s="121"/>
      <c r="Q60" s="122"/>
      <c r="R60" s="123"/>
      <c r="S60" s="121"/>
      <c r="T60" s="122"/>
      <c r="U60" s="123"/>
      <c r="V60" s="121"/>
      <c r="W60" s="124"/>
      <c r="X60" s="122"/>
      <c r="Y60" s="123"/>
      <c r="Z60" s="121"/>
      <c r="AA60" s="125"/>
      <c r="AB60" s="126" t="str">
        <f t="shared" si="1"/>
        <v/>
      </c>
      <c r="AC60" s="127"/>
      <c r="AD60" s="128"/>
      <c r="AE60" s="129"/>
      <c r="AF60" s="130"/>
      <c r="AG60" s="131" t="str">
        <f t="shared" si="2"/>
        <v/>
      </c>
      <c r="AH60" s="132"/>
      <c r="AI60" s="133"/>
      <c r="AJ60" s="134"/>
      <c r="AK60" s="135"/>
      <c r="AL60" s="169" t="b">
        <f t="shared" si="3"/>
        <v>1</v>
      </c>
      <c r="AM60" s="170" t="b">
        <f t="shared" si="4"/>
        <v>1</v>
      </c>
      <c r="AN60" s="171" t="b">
        <f t="shared" si="20"/>
        <v>1</v>
      </c>
      <c r="AO60" s="140" t="b">
        <f t="shared" si="21"/>
        <v>1</v>
      </c>
      <c r="AP60" s="140" t="b">
        <f t="shared" si="5"/>
        <v>0</v>
      </c>
      <c r="AQ60" s="140" t="b">
        <f t="shared" si="6"/>
        <v>0</v>
      </c>
      <c r="AR60" s="140" t="b">
        <f>IF( AQ60, VALUE( RIGHT( AB60, 1)) = IF( 11 - MOD( SUMPRODUCT( {7;6;5;4;3;2;7;6;5;4;3;2}, VALUE( MID( AB60, {1;2;3;4;5;6;7;8;9;10;11;12}, 1))), 11) &gt;= 10, 0, 11 - MOD( SUMPRODUCT( {7;6;5;4;3;2;7;6;5;4;3;2}, VALUE( MID( AB60, {1;2;3;4;5;6;7;8;9;10;11;12}, 1))), 11)), FALSE)</f>
        <v>0</v>
      </c>
      <c r="AS60" s="140" t="b">
        <f t="shared" si="7"/>
        <v>0</v>
      </c>
      <c r="AT60" s="140" t="b">
        <f t="shared" si="16"/>
        <v>0</v>
      </c>
      <c r="AU60" s="140" t="b">
        <f t="shared" si="17"/>
        <v>1</v>
      </c>
      <c r="AV60" s="140" t="b">
        <f t="shared" si="8"/>
        <v>1</v>
      </c>
      <c r="AW60" s="140" t="b">
        <f t="shared" si="9"/>
        <v>1</v>
      </c>
      <c r="AX60" s="140" t="b">
        <f t="shared" si="10"/>
        <v>1</v>
      </c>
      <c r="AY60" s="140" t="b">
        <f t="shared" si="11"/>
        <v>0</v>
      </c>
      <c r="AZ60" s="140" t="b">
        <f t="shared" si="12"/>
        <v>0</v>
      </c>
      <c r="BA60" s="140" t="b">
        <f t="shared" si="13"/>
        <v>0</v>
      </c>
      <c r="BB60" s="140" t="b">
        <f t="shared" si="18"/>
        <v>0</v>
      </c>
      <c r="BC60" s="140"/>
      <c r="BD60" s="140" t="b">
        <f>IF( AI60 = "Da", ISNUMBER( MATCH( AB60, tblTrezorOpstine[JIB], 0)), TRUE)</f>
        <v>1</v>
      </c>
      <c r="BE60" s="140" t="b">
        <f t="shared" si="14"/>
        <v>0</v>
      </c>
      <c r="BF60" s="140" t="b">
        <f>IF( AND( IF( ISNA( VLOOKUP( AB60, tblTrezorOpstine[], 4, 0)), FALSE, VLOOKUP( AB60, tblTrezorOpstine[], 4, 0) =  "Republika Srpska"), AI60 = "da"), AND( LEN( LEFT( AJ60, 10)) = 10, ISNUMBER( VALUE( MID( AJ60, 1, 6))), MID( AJ60, 7, 1) = "/", ISNUMBER( VALUE( MID( AJ60, 8, 3))), IF( ISNUMBER( MATCH( VALUE( MID( AJ60, 1, 6)), tblVrstaPrihoda[Vrsta prihoda], 0)), VLOOKUP( VALUE( MID( AJ60, 1, 6)), tblVrstaPrihoda[], 2, 0) = "Republika Srpska", FALSE), ISNUMBER( MATCH( MID( AJ60, 8, 3), tblTrezorOpstine[Šifra opštine], 0))), TRUE)</f>
        <v>1</v>
      </c>
      <c r="BG60" s="140" t="b">
        <f>IF( AND( IF( ISNA( VLOOKUP( AB60, tblTrezorOpstine[], 4, 0)), FALSE, VLOOKUP( AB60, tblTrezorOpstine[], 4, 0) =  "Opština"), AI60 = "da"), AND( LEN( LEFT( AJ60, 10)) = 10, ISNUMBER( VALUE( MID( AJ60, 1, 6))), MID( AJ60, 7, 1) = "/", ISNUMBER( VALUE( MID( AJ60, 8, 3))), IF( ISNUMBER( MATCH( VALUE( MID( AJ60, 1, 6)), tblVrstaPrihoda[Vrsta prihoda], 0)), VLOOKUP( VALUE( MID( AJ60, 1, 6)), tblVrstaPrihoda[], 2, 0) = "Opština", FALSE), VLOOKUP( AB60, tblTrezorOpstine[], 3, 0) = MID( AJ60, 8, 3)),TRUE)</f>
        <v>1</v>
      </c>
      <c r="BH60" s="140" t="b">
        <f>IF(AND( IF( ISNA( VLOOKUP( AB60, tblTrezorOpstine[], 4, 0)), FALSE, VLOOKUP( AB60, tblTrezorOpstine[], 4, 0) =  "Republika Srpska"), AI60 = "da"), AND( ISNUMBER( VALUE( MID( AJ60, 1, 6))),MID( AJ60, 7, 1) = "/", ISNUMBER( VALUE( MID( AJ60, 8, 3))), IF( ISNUMBER( MATCH( VALUE( MID( AJ60, 1, 6)), tblVrstaPrihoda[Vrsta prihoda], 0)), VLOOKUP( VALUE( MID( AJ60, 1, 6)), tblVrstaPrihoda[], 2, 0) = "Republika Srpska", FALSE), ISNUMBER( MATCH( CONCATENATE(  MID( AJ60, 1, 6), LEFT( AK60, 7)), tPrihodKorisnik[Kontrola napomene], 0))), TRUE)</f>
        <v>1</v>
      </c>
      <c r="BI60" s="140" t="b">
        <f>IF( AND( IF( ISNA( VLOOKUP( AB60, tblTrezorOpstine[], 4, 0)), FALSE, VLOOKUP( AB60, tblTrezorOpstine[], 4, 0) =  "Opština"), AI60 = "da"), AND( ISNUMBER( VALUE( MID( AJ60, 1, 6))), MID( AJ60, 7, 1) = "/", ISNUMBER( VALUE( MID( AJ60, 8, 3))), IF( ISNUMBER( MATCH( VALUE( MID( AJ60, 1, 6)), tblVrstaPrihoda[Vrsta prihoda], 0)), VLOOKUP( VALUE( MID( AJ60, 1, 6)), tblVrstaPrihoda[], 2, 0) = "Opština", FALSE), ISNUMBER( SUMPRODUCT( VALUE( MID( LEFT( AK60, 7), {1;2;3;4;5;6;7}, 1)), {1;1;1;1;1;1;1}) )),TRUE)</f>
        <v>1</v>
      </c>
      <c r="BJ60" s="141" t="b">
        <f t="shared" si="15"/>
        <v>1</v>
      </c>
      <c r="BK60" s="172" t="str">
        <f>IF( AND( AL60, AM60), $AN$1, "Greška kolona: " &amp; HLOOKUP( FALSE, CHOOSE( {1;2}, $AO60:$BJ60, AO$19:BJ$19), 2, 0) &amp; " (detalji).")</f>
        <v>Ispravan unos.</v>
      </c>
      <c r="BL60" s="173" t="str">
        <f>IF( AND( AL60, AM60), "", HLOOKUP( FALSE, CHOOSE( {1;2}, $AO60:$BJ60, AO$20:BJ$20), 2, 0) &amp; REPT( CHAR( 10), 2))</f>
        <v/>
      </c>
      <c r="BM60" s="144" t="str">
        <f t="shared" si="19"/>
        <v>---</v>
      </c>
    </row>
    <row r="61" spans="1:65" ht="28.5" customHeight="1" x14ac:dyDescent="0.2">
      <c r="A61"/>
      <c r="B61" s="89" t="str">
        <f t="shared" si="0"/>
        <v/>
      </c>
      <c r="C61" s="145">
        <v>41</v>
      </c>
      <c r="D61" s="264"/>
      <c r="E61" s="265"/>
      <c r="F61" s="265"/>
      <c r="G61" s="265"/>
      <c r="H61" s="265"/>
      <c r="I61" s="265"/>
      <c r="J61" s="265"/>
      <c r="K61" s="265"/>
      <c r="L61" s="265"/>
      <c r="M61" s="265"/>
      <c r="N61" s="266"/>
      <c r="O61" s="146"/>
      <c r="P61" s="147"/>
      <c r="Q61" s="148"/>
      <c r="R61" s="149"/>
      <c r="S61" s="147"/>
      <c r="T61" s="148"/>
      <c r="U61" s="149"/>
      <c r="V61" s="147"/>
      <c r="W61" s="150"/>
      <c r="X61" s="148"/>
      <c r="Y61" s="149"/>
      <c r="Z61" s="147"/>
      <c r="AA61" s="151"/>
      <c r="AB61" s="152" t="str">
        <f t="shared" si="1"/>
        <v/>
      </c>
      <c r="AC61" s="153"/>
      <c r="AD61" s="154"/>
      <c r="AE61" s="155"/>
      <c r="AF61" s="156"/>
      <c r="AG61" s="157" t="str">
        <f t="shared" si="2"/>
        <v/>
      </c>
      <c r="AH61" s="158"/>
      <c r="AI61" s="159"/>
      <c r="AJ61" s="160"/>
      <c r="AK61" s="161"/>
      <c r="AL61" s="107" t="b">
        <f t="shared" si="3"/>
        <v>1</v>
      </c>
      <c r="AM61" s="162" t="b">
        <f t="shared" si="4"/>
        <v>1</v>
      </c>
      <c r="AN61" s="163" t="b">
        <f t="shared" si="20"/>
        <v>1</v>
      </c>
      <c r="AO61" s="164" t="b">
        <f t="shared" si="21"/>
        <v>1</v>
      </c>
      <c r="AP61" s="164" t="b">
        <f t="shared" si="5"/>
        <v>0</v>
      </c>
      <c r="AQ61" s="164" t="b">
        <f t="shared" si="6"/>
        <v>0</v>
      </c>
      <c r="AR61" s="164" t="b">
        <f>IF( AQ61, VALUE( RIGHT( AB61, 1)) = IF( 11 - MOD( SUMPRODUCT( {7;6;5;4;3;2;7;6;5;4;3;2}, VALUE( MID( AB61, {1;2;3;4;5;6;7;8;9;10;11;12}, 1))), 11) &gt;= 10, 0, 11 - MOD( SUMPRODUCT( {7;6;5;4;3;2;7;6;5;4;3;2}, VALUE( MID( AB61, {1;2;3;4;5;6;7;8;9;10;11;12}, 1))), 11)), FALSE)</f>
        <v>0</v>
      </c>
      <c r="AS61" s="164" t="b">
        <f t="shared" si="7"/>
        <v>0</v>
      </c>
      <c r="AT61" s="164" t="b">
        <f t="shared" si="16"/>
        <v>0</v>
      </c>
      <c r="AU61" s="164" t="b">
        <f t="shared" si="17"/>
        <v>1</v>
      </c>
      <c r="AV61" s="164" t="b">
        <f t="shared" si="8"/>
        <v>1</v>
      </c>
      <c r="AW61" s="164" t="b">
        <f t="shared" si="9"/>
        <v>1</v>
      </c>
      <c r="AX61" s="164" t="b">
        <f t="shared" si="10"/>
        <v>1</v>
      </c>
      <c r="AY61" s="164" t="b">
        <f t="shared" si="11"/>
        <v>0</v>
      </c>
      <c r="AZ61" s="164" t="b">
        <f t="shared" si="12"/>
        <v>0</v>
      </c>
      <c r="BA61" s="164" t="b">
        <f t="shared" si="13"/>
        <v>0</v>
      </c>
      <c r="BB61" s="164" t="b">
        <f t="shared" si="18"/>
        <v>0</v>
      </c>
      <c r="BC61" s="164"/>
      <c r="BD61" s="164" t="b">
        <f>IF( AI61 = "Da", ISNUMBER( MATCH( AB61, tblTrezorOpstine[JIB], 0)), TRUE)</f>
        <v>1</v>
      </c>
      <c r="BE61" s="164" t="b">
        <f t="shared" si="14"/>
        <v>0</v>
      </c>
      <c r="BF61" s="164" t="b">
        <f>IF( AND( IF( ISNA( VLOOKUP( AB61, tblTrezorOpstine[], 4, 0)), FALSE, VLOOKUP( AB61, tblTrezorOpstine[], 4, 0) =  "Republika Srpska"), AI61 = "da"), AND( LEN( LEFT( AJ61, 10)) = 10, ISNUMBER( VALUE( MID( AJ61, 1, 6))), MID( AJ61, 7, 1) = "/", ISNUMBER( VALUE( MID( AJ61, 8, 3))), IF( ISNUMBER( MATCH( VALUE( MID( AJ61, 1, 6)), tblVrstaPrihoda[Vrsta prihoda], 0)), VLOOKUP( VALUE( MID( AJ61, 1, 6)), tblVrstaPrihoda[], 2, 0) = "Republika Srpska", FALSE), ISNUMBER( MATCH( MID( AJ61, 8, 3), tblTrezorOpstine[Šifra opštine], 0))), TRUE)</f>
        <v>1</v>
      </c>
      <c r="BG61" s="164" t="b">
        <f>IF( AND( IF( ISNA( VLOOKUP( AB61, tblTrezorOpstine[], 4, 0)), FALSE, VLOOKUP( AB61, tblTrezorOpstine[], 4, 0) =  "Opština"), AI61 = "da"), AND( LEN( LEFT( AJ61, 10)) = 10, ISNUMBER( VALUE( MID( AJ61, 1, 6))), MID( AJ61, 7, 1) = "/", ISNUMBER( VALUE( MID( AJ61, 8, 3))), IF( ISNUMBER( MATCH( VALUE( MID( AJ61, 1, 6)), tblVrstaPrihoda[Vrsta prihoda], 0)), VLOOKUP( VALUE( MID( AJ61, 1, 6)), tblVrstaPrihoda[], 2, 0) = "Opština", FALSE), VLOOKUP( AB61, tblTrezorOpstine[], 3, 0) = MID( AJ61, 8, 3)),TRUE)</f>
        <v>1</v>
      </c>
      <c r="BH61" s="164" t="b">
        <f>IF(AND( IF( ISNA( VLOOKUP( AB61, tblTrezorOpstine[], 4, 0)), FALSE, VLOOKUP( AB61, tblTrezorOpstine[], 4, 0) =  "Republika Srpska"), AI61 = "da"), AND( ISNUMBER( VALUE( MID( AJ61, 1, 6))),MID( AJ61, 7, 1) = "/", ISNUMBER( VALUE( MID( AJ61, 8, 3))), IF( ISNUMBER( MATCH( VALUE( MID( AJ61, 1, 6)), tblVrstaPrihoda[Vrsta prihoda], 0)), VLOOKUP( VALUE( MID( AJ61, 1, 6)), tblVrstaPrihoda[], 2, 0) = "Republika Srpska", FALSE), ISNUMBER( MATCH( CONCATENATE(  MID( AJ61, 1, 6), LEFT( AK61, 7)), tPrihodKorisnik[Kontrola napomene], 0))), TRUE)</f>
        <v>1</v>
      </c>
      <c r="BI61" s="164" t="b">
        <f>IF( AND( IF( ISNA( VLOOKUP( AB61, tblTrezorOpstine[], 4, 0)), FALSE, VLOOKUP( AB61, tblTrezorOpstine[], 4, 0) =  "Opština"), AI61 = "da"), AND( ISNUMBER( VALUE( MID( AJ61, 1, 6))), MID( AJ61, 7, 1) = "/", ISNUMBER( VALUE( MID( AJ61, 8, 3))), IF( ISNUMBER( MATCH( VALUE( MID( AJ61, 1, 6)), tblVrstaPrihoda[Vrsta prihoda], 0)), VLOOKUP( VALUE( MID( AJ61, 1, 6)), tblVrstaPrihoda[], 2, 0) = "Opština", FALSE), ISNUMBER( SUMPRODUCT( VALUE( MID( LEFT( AK61, 7), {1;2;3;4;5;6;7}, 1)), {1;1;1;1;1;1;1}) )),TRUE)</f>
        <v>1</v>
      </c>
      <c r="BJ61" s="165" t="b">
        <f t="shared" si="15"/>
        <v>1</v>
      </c>
      <c r="BK61" s="166" t="str">
        <f>IF( AND( AL61, AM61), $AN$1, "Greška kolona: " &amp; HLOOKUP( FALSE, CHOOSE( {1;2}, $AO61:$BJ61, AO$19:BJ$19), 2, 0) &amp; " (detalji).")</f>
        <v>Ispravan unos.</v>
      </c>
      <c r="BL61" s="116" t="str">
        <f>IF( AND( AL61, AM61), "", HLOOKUP( FALSE, CHOOSE( {1;2}, $AO61:$BJ61, AO$20:BJ$20), 2, 0) &amp; REPT( CHAR( 10), 2))</f>
        <v/>
      </c>
      <c r="BM61" s="167" t="str">
        <f t="shared" si="19"/>
        <v>---</v>
      </c>
    </row>
    <row r="62" spans="1:65" ht="28.5" customHeight="1" x14ac:dyDescent="0.2">
      <c r="A62"/>
      <c r="B62" s="168" t="str">
        <f t="shared" si="0"/>
        <v/>
      </c>
      <c r="C62" s="119">
        <v>42</v>
      </c>
      <c r="D62" s="252"/>
      <c r="E62" s="253"/>
      <c r="F62" s="253"/>
      <c r="G62" s="253"/>
      <c r="H62" s="253"/>
      <c r="I62" s="253"/>
      <c r="J62" s="253"/>
      <c r="K62" s="253"/>
      <c r="L62" s="253"/>
      <c r="M62" s="253"/>
      <c r="N62" s="254"/>
      <c r="O62" s="120"/>
      <c r="P62" s="121"/>
      <c r="Q62" s="122"/>
      <c r="R62" s="123"/>
      <c r="S62" s="121"/>
      <c r="T62" s="122"/>
      <c r="U62" s="123"/>
      <c r="V62" s="121"/>
      <c r="W62" s="124"/>
      <c r="X62" s="122"/>
      <c r="Y62" s="123"/>
      <c r="Z62" s="121"/>
      <c r="AA62" s="125"/>
      <c r="AB62" s="126" t="str">
        <f t="shared" si="1"/>
        <v/>
      </c>
      <c r="AC62" s="127"/>
      <c r="AD62" s="128"/>
      <c r="AE62" s="129"/>
      <c r="AF62" s="130"/>
      <c r="AG62" s="131" t="str">
        <f t="shared" si="2"/>
        <v/>
      </c>
      <c r="AH62" s="132"/>
      <c r="AI62" s="133"/>
      <c r="AJ62" s="134"/>
      <c r="AK62" s="135"/>
      <c r="AL62" s="169" t="b">
        <f t="shared" si="3"/>
        <v>1</v>
      </c>
      <c r="AM62" s="170" t="b">
        <f t="shared" si="4"/>
        <v>1</v>
      </c>
      <c r="AN62" s="171" t="b">
        <f t="shared" si="20"/>
        <v>1</v>
      </c>
      <c r="AO62" s="140" t="b">
        <f t="shared" si="21"/>
        <v>1</v>
      </c>
      <c r="AP62" s="140" t="b">
        <f t="shared" si="5"/>
        <v>0</v>
      </c>
      <c r="AQ62" s="140" t="b">
        <f t="shared" si="6"/>
        <v>0</v>
      </c>
      <c r="AR62" s="140" t="b">
        <f>IF( AQ62, VALUE( RIGHT( AB62, 1)) = IF( 11 - MOD( SUMPRODUCT( {7;6;5;4;3;2;7;6;5;4;3;2}, VALUE( MID( AB62, {1;2;3;4;5;6;7;8;9;10;11;12}, 1))), 11) &gt;= 10, 0, 11 - MOD( SUMPRODUCT( {7;6;5;4;3;2;7;6;5;4;3;2}, VALUE( MID( AB62, {1;2;3;4;5;6;7;8;9;10;11;12}, 1))), 11)), FALSE)</f>
        <v>0</v>
      </c>
      <c r="AS62" s="140" t="b">
        <f t="shared" si="7"/>
        <v>0</v>
      </c>
      <c r="AT62" s="140" t="b">
        <f t="shared" si="16"/>
        <v>0</v>
      </c>
      <c r="AU62" s="140" t="b">
        <f t="shared" si="17"/>
        <v>1</v>
      </c>
      <c r="AV62" s="140" t="b">
        <f t="shared" si="8"/>
        <v>1</v>
      </c>
      <c r="AW62" s="140" t="b">
        <f t="shared" si="9"/>
        <v>1</v>
      </c>
      <c r="AX62" s="140" t="b">
        <f t="shared" si="10"/>
        <v>1</v>
      </c>
      <c r="AY62" s="140" t="b">
        <f t="shared" si="11"/>
        <v>0</v>
      </c>
      <c r="AZ62" s="140" t="b">
        <f t="shared" si="12"/>
        <v>0</v>
      </c>
      <c r="BA62" s="140" t="b">
        <f t="shared" si="13"/>
        <v>0</v>
      </c>
      <c r="BB62" s="140" t="b">
        <f t="shared" si="18"/>
        <v>0</v>
      </c>
      <c r="BC62" s="140"/>
      <c r="BD62" s="140" t="b">
        <f>IF( AI62 = "Da", ISNUMBER( MATCH( AB62, tblTrezorOpstine[JIB], 0)), TRUE)</f>
        <v>1</v>
      </c>
      <c r="BE62" s="140" t="b">
        <f t="shared" si="14"/>
        <v>0</v>
      </c>
      <c r="BF62" s="140" t="b">
        <f>IF( AND( IF( ISNA( VLOOKUP( AB62, tblTrezorOpstine[], 4, 0)), FALSE, VLOOKUP( AB62, tblTrezorOpstine[], 4, 0) =  "Republika Srpska"), AI62 = "da"), AND( LEN( LEFT( AJ62, 10)) = 10, ISNUMBER( VALUE( MID( AJ62, 1, 6))), MID( AJ62, 7, 1) = "/", ISNUMBER( VALUE( MID( AJ62, 8, 3))), IF( ISNUMBER( MATCH( VALUE( MID( AJ62, 1, 6)), tblVrstaPrihoda[Vrsta prihoda], 0)), VLOOKUP( VALUE( MID( AJ62, 1, 6)), tblVrstaPrihoda[], 2, 0) = "Republika Srpska", FALSE), ISNUMBER( MATCH( MID( AJ62, 8, 3), tblTrezorOpstine[Šifra opštine], 0))), TRUE)</f>
        <v>1</v>
      </c>
      <c r="BG62" s="140" t="b">
        <f>IF( AND( IF( ISNA( VLOOKUP( AB62, tblTrezorOpstine[], 4, 0)), FALSE, VLOOKUP( AB62, tblTrezorOpstine[], 4, 0) =  "Opština"), AI62 = "da"), AND( LEN( LEFT( AJ62, 10)) = 10, ISNUMBER( VALUE( MID( AJ62, 1, 6))), MID( AJ62, 7, 1) = "/", ISNUMBER( VALUE( MID( AJ62, 8, 3))), IF( ISNUMBER( MATCH( VALUE( MID( AJ62, 1, 6)), tblVrstaPrihoda[Vrsta prihoda], 0)), VLOOKUP( VALUE( MID( AJ62, 1, 6)), tblVrstaPrihoda[], 2, 0) = "Opština", FALSE), VLOOKUP( AB62, tblTrezorOpstine[], 3, 0) = MID( AJ62, 8, 3)),TRUE)</f>
        <v>1</v>
      </c>
      <c r="BH62" s="140" t="b">
        <f>IF(AND( IF( ISNA( VLOOKUP( AB62, tblTrezorOpstine[], 4, 0)), FALSE, VLOOKUP( AB62, tblTrezorOpstine[], 4, 0) =  "Republika Srpska"), AI62 = "da"), AND( ISNUMBER( VALUE( MID( AJ62, 1, 6))),MID( AJ62, 7, 1) = "/", ISNUMBER( VALUE( MID( AJ62, 8, 3))), IF( ISNUMBER( MATCH( VALUE( MID( AJ62, 1, 6)), tblVrstaPrihoda[Vrsta prihoda], 0)), VLOOKUP( VALUE( MID( AJ62, 1, 6)), tblVrstaPrihoda[], 2, 0) = "Republika Srpska", FALSE), ISNUMBER( MATCH( CONCATENATE(  MID( AJ62, 1, 6), LEFT( AK62, 7)), tPrihodKorisnik[Kontrola napomene], 0))), TRUE)</f>
        <v>1</v>
      </c>
      <c r="BI62" s="140" t="b">
        <f>IF( AND( IF( ISNA( VLOOKUP( AB62, tblTrezorOpstine[], 4, 0)), FALSE, VLOOKUP( AB62, tblTrezorOpstine[], 4, 0) =  "Opština"), AI62 = "da"), AND( ISNUMBER( VALUE( MID( AJ62, 1, 6))), MID( AJ62, 7, 1) = "/", ISNUMBER( VALUE( MID( AJ62, 8, 3))), IF( ISNUMBER( MATCH( VALUE( MID( AJ62, 1, 6)), tblVrstaPrihoda[Vrsta prihoda], 0)), VLOOKUP( VALUE( MID( AJ62, 1, 6)), tblVrstaPrihoda[], 2, 0) = "Opština", FALSE), ISNUMBER( SUMPRODUCT( VALUE( MID( LEFT( AK62, 7), {1;2;3;4;5;6;7}, 1)), {1;1;1;1;1;1;1}) )),TRUE)</f>
        <v>1</v>
      </c>
      <c r="BJ62" s="141" t="b">
        <f t="shared" si="15"/>
        <v>1</v>
      </c>
      <c r="BK62" s="172" t="str">
        <f>IF( AND( AL62, AM62), $AN$1, "Greška kolona: " &amp; HLOOKUP( FALSE, CHOOSE( {1;2}, $AO62:$BJ62, AO$19:BJ$19), 2, 0) &amp; " (detalji).")</f>
        <v>Ispravan unos.</v>
      </c>
      <c r="BL62" s="173" t="str">
        <f>IF( AND( AL62, AM62), "", HLOOKUP( FALSE, CHOOSE( {1;2}, $AO62:$BJ62, AO$20:BJ$20), 2, 0) &amp; REPT( CHAR( 10), 2))</f>
        <v/>
      </c>
      <c r="BM62" s="144" t="str">
        <f t="shared" si="19"/>
        <v>---</v>
      </c>
    </row>
    <row r="63" spans="1:65" ht="28.5" customHeight="1" x14ac:dyDescent="0.2">
      <c r="A63"/>
      <c r="B63" s="89" t="str">
        <f t="shared" si="0"/>
        <v/>
      </c>
      <c r="C63" s="145">
        <v>43</v>
      </c>
      <c r="D63" s="264"/>
      <c r="E63" s="265"/>
      <c r="F63" s="265"/>
      <c r="G63" s="265"/>
      <c r="H63" s="265"/>
      <c r="I63" s="265"/>
      <c r="J63" s="265"/>
      <c r="K63" s="265"/>
      <c r="L63" s="265"/>
      <c r="M63" s="265"/>
      <c r="N63" s="266"/>
      <c r="O63" s="146"/>
      <c r="P63" s="147"/>
      <c r="Q63" s="148"/>
      <c r="R63" s="149"/>
      <c r="S63" s="147"/>
      <c r="T63" s="148"/>
      <c r="U63" s="149"/>
      <c r="V63" s="147"/>
      <c r="W63" s="150"/>
      <c r="X63" s="148"/>
      <c r="Y63" s="149"/>
      <c r="Z63" s="147"/>
      <c r="AA63" s="151"/>
      <c r="AB63" s="152" t="str">
        <f t="shared" si="1"/>
        <v/>
      </c>
      <c r="AC63" s="153"/>
      <c r="AD63" s="154"/>
      <c r="AE63" s="155"/>
      <c r="AF63" s="156"/>
      <c r="AG63" s="157" t="str">
        <f t="shared" si="2"/>
        <v/>
      </c>
      <c r="AH63" s="158"/>
      <c r="AI63" s="159"/>
      <c r="AJ63" s="160"/>
      <c r="AK63" s="161"/>
      <c r="AL63" s="107" t="b">
        <f t="shared" si="3"/>
        <v>1</v>
      </c>
      <c r="AM63" s="162" t="b">
        <f t="shared" si="4"/>
        <v>1</v>
      </c>
      <c r="AN63" s="163" t="b">
        <f t="shared" si="20"/>
        <v>1</v>
      </c>
      <c r="AO63" s="164" t="b">
        <f t="shared" si="21"/>
        <v>1</v>
      </c>
      <c r="AP63" s="164" t="b">
        <f t="shared" si="5"/>
        <v>0</v>
      </c>
      <c r="AQ63" s="164" t="b">
        <f t="shared" si="6"/>
        <v>0</v>
      </c>
      <c r="AR63" s="164" t="b">
        <f>IF( AQ63, VALUE( RIGHT( AB63, 1)) = IF( 11 - MOD( SUMPRODUCT( {7;6;5;4;3;2;7;6;5;4;3;2}, VALUE( MID( AB63, {1;2;3;4;5;6;7;8;9;10;11;12}, 1))), 11) &gt;= 10, 0, 11 - MOD( SUMPRODUCT( {7;6;5;4;3;2;7;6;5;4;3;2}, VALUE( MID( AB63, {1;2;3;4;5;6;7;8;9;10;11;12}, 1))), 11)), FALSE)</f>
        <v>0</v>
      </c>
      <c r="AS63" s="164" t="b">
        <f t="shared" si="7"/>
        <v>0</v>
      </c>
      <c r="AT63" s="164" t="b">
        <f t="shared" si="16"/>
        <v>0</v>
      </c>
      <c r="AU63" s="164" t="b">
        <f t="shared" si="17"/>
        <v>1</v>
      </c>
      <c r="AV63" s="164" t="b">
        <f t="shared" si="8"/>
        <v>1</v>
      </c>
      <c r="AW63" s="164" t="b">
        <f t="shared" si="9"/>
        <v>1</v>
      </c>
      <c r="AX63" s="164" t="b">
        <f t="shared" si="10"/>
        <v>1</v>
      </c>
      <c r="AY63" s="164" t="b">
        <f t="shared" si="11"/>
        <v>0</v>
      </c>
      <c r="AZ63" s="164" t="b">
        <f t="shared" si="12"/>
        <v>0</v>
      </c>
      <c r="BA63" s="164" t="b">
        <f t="shared" si="13"/>
        <v>0</v>
      </c>
      <c r="BB63" s="164" t="b">
        <f t="shared" si="18"/>
        <v>0</v>
      </c>
      <c r="BC63" s="164"/>
      <c r="BD63" s="164" t="b">
        <f>IF( AI63 = "Da", ISNUMBER( MATCH( AB63, tblTrezorOpstine[JIB], 0)), TRUE)</f>
        <v>1</v>
      </c>
      <c r="BE63" s="164" t="b">
        <f t="shared" si="14"/>
        <v>0</v>
      </c>
      <c r="BF63" s="164" t="b">
        <f>IF( AND( IF( ISNA( VLOOKUP( AB63, tblTrezorOpstine[], 4, 0)), FALSE, VLOOKUP( AB63, tblTrezorOpstine[], 4, 0) =  "Republika Srpska"), AI63 = "da"), AND( LEN( LEFT( AJ63, 10)) = 10, ISNUMBER( VALUE( MID( AJ63, 1, 6))), MID( AJ63, 7, 1) = "/", ISNUMBER( VALUE( MID( AJ63, 8, 3))), IF( ISNUMBER( MATCH( VALUE( MID( AJ63, 1, 6)), tblVrstaPrihoda[Vrsta prihoda], 0)), VLOOKUP( VALUE( MID( AJ63, 1, 6)), tblVrstaPrihoda[], 2, 0) = "Republika Srpska", FALSE), ISNUMBER( MATCH( MID( AJ63, 8, 3), tblTrezorOpstine[Šifra opštine], 0))), TRUE)</f>
        <v>1</v>
      </c>
      <c r="BG63" s="164" t="b">
        <f>IF( AND( IF( ISNA( VLOOKUP( AB63, tblTrezorOpstine[], 4, 0)), FALSE, VLOOKUP( AB63, tblTrezorOpstine[], 4, 0) =  "Opština"), AI63 = "da"), AND( LEN( LEFT( AJ63, 10)) = 10, ISNUMBER( VALUE( MID( AJ63, 1, 6))), MID( AJ63, 7, 1) = "/", ISNUMBER( VALUE( MID( AJ63, 8, 3))), IF( ISNUMBER( MATCH( VALUE( MID( AJ63, 1, 6)), tblVrstaPrihoda[Vrsta prihoda], 0)), VLOOKUP( VALUE( MID( AJ63, 1, 6)), tblVrstaPrihoda[], 2, 0) = "Opština", FALSE), VLOOKUP( AB63, tblTrezorOpstine[], 3, 0) = MID( AJ63, 8, 3)),TRUE)</f>
        <v>1</v>
      </c>
      <c r="BH63" s="164" t="b">
        <f>IF(AND( IF( ISNA( VLOOKUP( AB63, tblTrezorOpstine[], 4, 0)), FALSE, VLOOKUP( AB63, tblTrezorOpstine[], 4, 0) =  "Republika Srpska"), AI63 = "da"), AND( ISNUMBER( VALUE( MID( AJ63, 1, 6))),MID( AJ63, 7, 1) = "/", ISNUMBER( VALUE( MID( AJ63, 8, 3))), IF( ISNUMBER( MATCH( VALUE( MID( AJ63, 1, 6)), tblVrstaPrihoda[Vrsta prihoda], 0)), VLOOKUP( VALUE( MID( AJ63, 1, 6)), tblVrstaPrihoda[], 2, 0) = "Republika Srpska", FALSE), ISNUMBER( MATCH( CONCATENATE(  MID( AJ63, 1, 6), LEFT( AK63, 7)), tPrihodKorisnik[Kontrola napomene], 0))), TRUE)</f>
        <v>1</v>
      </c>
      <c r="BI63" s="164" t="b">
        <f>IF( AND( IF( ISNA( VLOOKUP( AB63, tblTrezorOpstine[], 4, 0)), FALSE, VLOOKUP( AB63, tblTrezorOpstine[], 4, 0) =  "Opština"), AI63 = "da"), AND( ISNUMBER( VALUE( MID( AJ63, 1, 6))), MID( AJ63, 7, 1) = "/", ISNUMBER( VALUE( MID( AJ63, 8, 3))), IF( ISNUMBER( MATCH( VALUE( MID( AJ63, 1, 6)), tblVrstaPrihoda[Vrsta prihoda], 0)), VLOOKUP( VALUE( MID( AJ63, 1, 6)), tblVrstaPrihoda[], 2, 0) = "Opština", FALSE), ISNUMBER( SUMPRODUCT( VALUE( MID( LEFT( AK63, 7), {1;2;3;4;5;6;7}, 1)), {1;1;1;1;1;1;1}) )),TRUE)</f>
        <v>1</v>
      </c>
      <c r="BJ63" s="165" t="b">
        <f t="shared" si="15"/>
        <v>1</v>
      </c>
      <c r="BK63" s="166" t="str">
        <f>IF( AND( AL63, AM63), $AN$1, "Greška kolona: " &amp; HLOOKUP( FALSE, CHOOSE( {1;2}, $AO63:$BJ63, AO$19:BJ$19), 2, 0) &amp; " (detalji).")</f>
        <v>Ispravan unos.</v>
      </c>
      <c r="BL63" s="116" t="str">
        <f>IF( AND( AL63, AM63), "", HLOOKUP( FALSE, CHOOSE( {1;2}, $AO63:$BJ63, AO$20:BJ$20), 2, 0) &amp; REPT( CHAR( 10), 2))</f>
        <v/>
      </c>
      <c r="BM63" s="167" t="str">
        <f t="shared" si="19"/>
        <v>---</v>
      </c>
    </row>
    <row r="64" spans="1:65" ht="28.5" customHeight="1" x14ac:dyDescent="0.2">
      <c r="A64"/>
      <c r="B64" s="168" t="str">
        <f t="shared" si="0"/>
        <v/>
      </c>
      <c r="C64" s="119">
        <v>44</v>
      </c>
      <c r="D64" s="252"/>
      <c r="E64" s="253"/>
      <c r="F64" s="253"/>
      <c r="G64" s="253"/>
      <c r="H64" s="253"/>
      <c r="I64" s="253"/>
      <c r="J64" s="253"/>
      <c r="K64" s="253"/>
      <c r="L64" s="253"/>
      <c r="M64" s="253"/>
      <c r="N64" s="254"/>
      <c r="O64" s="120"/>
      <c r="P64" s="121"/>
      <c r="Q64" s="122"/>
      <c r="R64" s="123"/>
      <c r="S64" s="121"/>
      <c r="T64" s="122"/>
      <c r="U64" s="123"/>
      <c r="V64" s="121"/>
      <c r="W64" s="124"/>
      <c r="X64" s="122"/>
      <c r="Y64" s="123"/>
      <c r="Z64" s="121"/>
      <c r="AA64" s="125"/>
      <c r="AB64" s="126" t="str">
        <f t="shared" si="1"/>
        <v/>
      </c>
      <c r="AC64" s="127"/>
      <c r="AD64" s="128"/>
      <c r="AE64" s="129"/>
      <c r="AF64" s="130"/>
      <c r="AG64" s="131" t="str">
        <f t="shared" si="2"/>
        <v/>
      </c>
      <c r="AH64" s="132"/>
      <c r="AI64" s="133"/>
      <c r="AJ64" s="134"/>
      <c r="AK64" s="135"/>
      <c r="AL64" s="169" t="b">
        <f t="shared" si="3"/>
        <v>1</v>
      </c>
      <c r="AM64" s="170" t="b">
        <f t="shared" si="4"/>
        <v>1</v>
      </c>
      <c r="AN64" s="171" t="b">
        <f t="shared" si="20"/>
        <v>1</v>
      </c>
      <c r="AO64" s="140" t="b">
        <f t="shared" si="21"/>
        <v>1</v>
      </c>
      <c r="AP64" s="140" t="b">
        <f t="shared" si="5"/>
        <v>0</v>
      </c>
      <c r="AQ64" s="140" t="b">
        <f t="shared" si="6"/>
        <v>0</v>
      </c>
      <c r="AR64" s="140" t="b">
        <f>IF( AQ64, VALUE( RIGHT( AB64, 1)) = IF( 11 - MOD( SUMPRODUCT( {7;6;5;4;3;2;7;6;5;4;3;2}, VALUE( MID( AB64, {1;2;3;4;5;6;7;8;9;10;11;12}, 1))), 11) &gt;= 10, 0, 11 - MOD( SUMPRODUCT( {7;6;5;4;3;2;7;6;5;4;3;2}, VALUE( MID( AB64, {1;2;3;4;5;6;7;8;9;10;11;12}, 1))), 11)), FALSE)</f>
        <v>0</v>
      </c>
      <c r="AS64" s="140" t="b">
        <f t="shared" si="7"/>
        <v>0</v>
      </c>
      <c r="AT64" s="140" t="b">
        <f t="shared" si="16"/>
        <v>0</v>
      </c>
      <c r="AU64" s="140" t="b">
        <f t="shared" si="17"/>
        <v>1</v>
      </c>
      <c r="AV64" s="140" t="b">
        <f t="shared" si="8"/>
        <v>1</v>
      </c>
      <c r="AW64" s="140" t="b">
        <f t="shared" si="9"/>
        <v>1</v>
      </c>
      <c r="AX64" s="140" t="b">
        <f t="shared" si="10"/>
        <v>1</v>
      </c>
      <c r="AY64" s="140" t="b">
        <f t="shared" si="11"/>
        <v>0</v>
      </c>
      <c r="AZ64" s="140" t="b">
        <f t="shared" si="12"/>
        <v>0</v>
      </c>
      <c r="BA64" s="140" t="b">
        <f t="shared" si="13"/>
        <v>0</v>
      </c>
      <c r="BB64" s="140" t="b">
        <f t="shared" si="18"/>
        <v>0</v>
      </c>
      <c r="BC64" s="140"/>
      <c r="BD64" s="140" t="b">
        <f>IF( AI64 = "Da", ISNUMBER( MATCH( AB64, tblTrezorOpstine[JIB], 0)), TRUE)</f>
        <v>1</v>
      </c>
      <c r="BE64" s="140" t="b">
        <f t="shared" si="14"/>
        <v>0</v>
      </c>
      <c r="BF64" s="140" t="b">
        <f>IF( AND( IF( ISNA( VLOOKUP( AB64, tblTrezorOpstine[], 4, 0)), FALSE, VLOOKUP( AB64, tblTrezorOpstine[], 4, 0) =  "Republika Srpska"), AI64 = "da"), AND( LEN( LEFT( AJ64, 10)) = 10, ISNUMBER( VALUE( MID( AJ64, 1, 6))), MID( AJ64, 7, 1) = "/", ISNUMBER( VALUE( MID( AJ64, 8, 3))), IF( ISNUMBER( MATCH( VALUE( MID( AJ64, 1, 6)), tblVrstaPrihoda[Vrsta prihoda], 0)), VLOOKUP( VALUE( MID( AJ64, 1, 6)), tblVrstaPrihoda[], 2, 0) = "Republika Srpska", FALSE), ISNUMBER( MATCH( MID( AJ64, 8, 3), tblTrezorOpstine[Šifra opštine], 0))), TRUE)</f>
        <v>1</v>
      </c>
      <c r="BG64" s="140" t="b">
        <f>IF( AND( IF( ISNA( VLOOKUP( AB64, tblTrezorOpstine[], 4, 0)), FALSE, VLOOKUP( AB64, tblTrezorOpstine[], 4, 0) =  "Opština"), AI64 = "da"), AND( LEN( LEFT( AJ64, 10)) = 10, ISNUMBER( VALUE( MID( AJ64, 1, 6))), MID( AJ64, 7, 1) = "/", ISNUMBER( VALUE( MID( AJ64, 8, 3))), IF( ISNUMBER( MATCH( VALUE( MID( AJ64, 1, 6)), tblVrstaPrihoda[Vrsta prihoda], 0)), VLOOKUP( VALUE( MID( AJ64, 1, 6)), tblVrstaPrihoda[], 2, 0) = "Opština", FALSE), VLOOKUP( AB64, tblTrezorOpstine[], 3, 0) = MID( AJ64, 8, 3)),TRUE)</f>
        <v>1</v>
      </c>
      <c r="BH64" s="140" t="b">
        <f>IF(AND( IF( ISNA( VLOOKUP( AB64, tblTrezorOpstine[], 4, 0)), FALSE, VLOOKUP( AB64, tblTrezorOpstine[], 4, 0) =  "Republika Srpska"), AI64 = "da"), AND( ISNUMBER( VALUE( MID( AJ64, 1, 6))),MID( AJ64, 7, 1) = "/", ISNUMBER( VALUE( MID( AJ64, 8, 3))), IF( ISNUMBER( MATCH( VALUE( MID( AJ64, 1, 6)), tblVrstaPrihoda[Vrsta prihoda], 0)), VLOOKUP( VALUE( MID( AJ64, 1, 6)), tblVrstaPrihoda[], 2, 0) = "Republika Srpska", FALSE), ISNUMBER( MATCH( CONCATENATE(  MID( AJ64, 1, 6), LEFT( AK64, 7)), tPrihodKorisnik[Kontrola napomene], 0))), TRUE)</f>
        <v>1</v>
      </c>
      <c r="BI64" s="140" t="b">
        <f>IF( AND( IF( ISNA( VLOOKUP( AB64, tblTrezorOpstine[], 4, 0)), FALSE, VLOOKUP( AB64, tblTrezorOpstine[], 4, 0) =  "Opština"), AI64 = "da"), AND( ISNUMBER( VALUE( MID( AJ64, 1, 6))), MID( AJ64, 7, 1) = "/", ISNUMBER( VALUE( MID( AJ64, 8, 3))), IF( ISNUMBER( MATCH( VALUE( MID( AJ64, 1, 6)), tblVrstaPrihoda[Vrsta prihoda], 0)), VLOOKUP( VALUE( MID( AJ64, 1, 6)), tblVrstaPrihoda[], 2, 0) = "Opština", FALSE), ISNUMBER( SUMPRODUCT( VALUE( MID( LEFT( AK64, 7), {1;2;3;4;5;6;7}, 1)), {1;1;1;1;1;1;1}) )),TRUE)</f>
        <v>1</v>
      </c>
      <c r="BJ64" s="141" t="b">
        <f t="shared" si="15"/>
        <v>1</v>
      </c>
      <c r="BK64" s="172" t="str">
        <f>IF( AND( AL64, AM64), $AN$1, "Greška kolona: " &amp; HLOOKUP( FALSE, CHOOSE( {1;2}, $AO64:$BJ64, AO$19:BJ$19), 2, 0) &amp; " (detalji).")</f>
        <v>Ispravan unos.</v>
      </c>
      <c r="BL64" s="173" t="str">
        <f>IF( AND( AL64, AM64), "", HLOOKUP( FALSE, CHOOSE( {1;2}, $AO64:$BJ64, AO$20:BJ$20), 2, 0) &amp; REPT( CHAR( 10), 2))</f>
        <v/>
      </c>
      <c r="BM64" s="144" t="str">
        <f t="shared" si="19"/>
        <v>---</v>
      </c>
    </row>
    <row r="65" spans="1:65" ht="28.5" customHeight="1" x14ac:dyDescent="0.2">
      <c r="A65"/>
      <c r="B65" s="89" t="str">
        <f t="shared" si="0"/>
        <v/>
      </c>
      <c r="C65" s="145">
        <v>45</v>
      </c>
      <c r="D65" s="264"/>
      <c r="E65" s="265"/>
      <c r="F65" s="265"/>
      <c r="G65" s="265"/>
      <c r="H65" s="265"/>
      <c r="I65" s="265"/>
      <c r="J65" s="265"/>
      <c r="K65" s="265"/>
      <c r="L65" s="265"/>
      <c r="M65" s="265"/>
      <c r="N65" s="266"/>
      <c r="O65" s="146"/>
      <c r="P65" s="147"/>
      <c r="Q65" s="148"/>
      <c r="R65" s="149"/>
      <c r="S65" s="147"/>
      <c r="T65" s="148"/>
      <c r="U65" s="149"/>
      <c r="V65" s="147"/>
      <c r="W65" s="150"/>
      <c r="X65" s="148"/>
      <c r="Y65" s="149"/>
      <c r="Z65" s="147"/>
      <c r="AA65" s="151"/>
      <c r="AB65" s="152" t="str">
        <f t="shared" si="1"/>
        <v/>
      </c>
      <c r="AC65" s="153"/>
      <c r="AD65" s="154"/>
      <c r="AE65" s="155"/>
      <c r="AF65" s="156"/>
      <c r="AG65" s="157" t="str">
        <f t="shared" si="2"/>
        <v/>
      </c>
      <c r="AH65" s="158"/>
      <c r="AI65" s="159"/>
      <c r="AJ65" s="160"/>
      <c r="AK65" s="161"/>
      <c r="AL65" s="107" t="b">
        <f t="shared" si="3"/>
        <v>1</v>
      </c>
      <c r="AM65" s="162" t="b">
        <f t="shared" si="4"/>
        <v>1</v>
      </c>
      <c r="AN65" s="163" t="b">
        <f t="shared" si="20"/>
        <v>1</v>
      </c>
      <c r="AO65" s="164" t="b">
        <f t="shared" si="21"/>
        <v>1</v>
      </c>
      <c r="AP65" s="164" t="b">
        <f t="shared" si="5"/>
        <v>0</v>
      </c>
      <c r="AQ65" s="164" t="b">
        <f t="shared" si="6"/>
        <v>0</v>
      </c>
      <c r="AR65" s="164" t="b">
        <f>IF( AQ65, VALUE( RIGHT( AB65, 1)) = IF( 11 - MOD( SUMPRODUCT( {7;6;5;4;3;2;7;6;5;4;3;2}, VALUE( MID( AB65, {1;2;3;4;5;6;7;8;9;10;11;12}, 1))), 11) &gt;= 10, 0, 11 - MOD( SUMPRODUCT( {7;6;5;4;3;2;7;6;5;4;3;2}, VALUE( MID( AB65, {1;2;3;4;5;6;7;8;9;10;11;12}, 1))), 11)), FALSE)</f>
        <v>0</v>
      </c>
      <c r="AS65" s="164" t="b">
        <f t="shared" si="7"/>
        <v>0</v>
      </c>
      <c r="AT65" s="164" t="b">
        <f t="shared" si="16"/>
        <v>0</v>
      </c>
      <c r="AU65" s="164" t="b">
        <f t="shared" si="17"/>
        <v>1</v>
      </c>
      <c r="AV65" s="164" t="b">
        <f t="shared" si="8"/>
        <v>1</v>
      </c>
      <c r="AW65" s="164" t="b">
        <f t="shared" si="9"/>
        <v>1</v>
      </c>
      <c r="AX65" s="164" t="b">
        <f t="shared" si="10"/>
        <v>1</v>
      </c>
      <c r="AY65" s="164" t="b">
        <f t="shared" si="11"/>
        <v>0</v>
      </c>
      <c r="AZ65" s="164" t="b">
        <f t="shared" si="12"/>
        <v>0</v>
      </c>
      <c r="BA65" s="164" t="b">
        <f t="shared" si="13"/>
        <v>0</v>
      </c>
      <c r="BB65" s="164" t="b">
        <f t="shared" si="18"/>
        <v>0</v>
      </c>
      <c r="BC65" s="164"/>
      <c r="BD65" s="164" t="b">
        <f>IF( AI65 = "Da", ISNUMBER( MATCH( AB65, tblTrezorOpstine[JIB], 0)), TRUE)</f>
        <v>1</v>
      </c>
      <c r="BE65" s="164" t="b">
        <f t="shared" si="14"/>
        <v>0</v>
      </c>
      <c r="BF65" s="164" t="b">
        <f>IF( AND( IF( ISNA( VLOOKUP( AB65, tblTrezorOpstine[], 4, 0)), FALSE, VLOOKUP( AB65, tblTrezorOpstine[], 4, 0) =  "Republika Srpska"), AI65 = "da"), AND( LEN( LEFT( AJ65, 10)) = 10, ISNUMBER( VALUE( MID( AJ65, 1, 6))), MID( AJ65, 7, 1) = "/", ISNUMBER( VALUE( MID( AJ65, 8, 3))), IF( ISNUMBER( MATCH( VALUE( MID( AJ65, 1, 6)), tblVrstaPrihoda[Vrsta prihoda], 0)), VLOOKUP( VALUE( MID( AJ65, 1, 6)), tblVrstaPrihoda[], 2, 0) = "Republika Srpska", FALSE), ISNUMBER( MATCH( MID( AJ65, 8, 3), tblTrezorOpstine[Šifra opštine], 0))), TRUE)</f>
        <v>1</v>
      </c>
      <c r="BG65" s="164" t="b">
        <f>IF( AND( IF( ISNA( VLOOKUP( AB65, tblTrezorOpstine[], 4, 0)), FALSE, VLOOKUP( AB65, tblTrezorOpstine[], 4, 0) =  "Opština"), AI65 = "da"), AND( LEN( LEFT( AJ65, 10)) = 10, ISNUMBER( VALUE( MID( AJ65, 1, 6))), MID( AJ65, 7, 1) = "/", ISNUMBER( VALUE( MID( AJ65, 8, 3))), IF( ISNUMBER( MATCH( VALUE( MID( AJ65, 1, 6)), tblVrstaPrihoda[Vrsta prihoda], 0)), VLOOKUP( VALUE( MID( AJ65, 1, 6)), tblVrstaPrihoda[], 2, 0) = "Opština", FALSE), VLOOKUP( AB65, tblTrezorOpstine[], 3, 0) = MID( AJ65, 8, 3)),TRUE)</f>
        <v>1</v>
      </c>
      <c r="BH65" s="164" t="b">
        <f>IF(AND( IF( ISNA( VLOOKUP( AB65, tblTrezorOpstine[], 4, 0)), FALSE, VLOOKUP( AB65, tblTrezorOpstine[], 4, 0) =  "Republika Srpska"), AI65 = "da"), AND( ISNUMBER( VALUE( MID( AJ65, 1, 6))),MID( AJ65, 7, 1) = "/", ISNUMBER( VALUE( MID( AJ65, 8, 3))), IF( ISNUMBER( MATCH( VALUE( MID( AJ65, 1, 6)), tblVrstaPrihoda[Vrsta prihoda], 0)), VLOOKUP( VALUE( MID( AJ65, 1, 6)), tblVrstaPrihoda[], 2, 0) = "Republika Srpska", FALSE), ISNUMBER( MATCH( CONCATENATE(  MID( AJ65, 1, 6), LEFT( AK65, 7)), tPrihodKorisnik[Kontrola napomene], 0))), TRUE)</f>
        <v>1</v>
      </c>
      <c r="BI65" s="164" t="b">
        <f>IF( AND( IF( ISNA( VLOOKUP( AB65, tblTrezorOpstine[], 4, 0)), FALSE, VLOOKUP( AB65, tblTrezorOpstine[], 4, 0) =  "Opština"), AI65 = "da"), AND( ISNUMBER( VALUE( MID( AJ65, 1, 6))), MID( AJ65, 7, 1) = "/", ISNUMBER( VALUE( MID( AJ65, 8, 3))), IF( ISNUMBER( MATCH( VALUE( MID( AJ65, 1, 6)), tblVrstaPrihoda[Vrsta prihoda], 0)), VLOOKUP( VALUE( MID( AJ65, 1, 6)), tblVrstaPrihoda[], 2, 0) = "Opština", FALSE), ISNUMBER( SUMPRODUCT( VALUE( MID( LEFT( AK65, 7), {1;2;3;4;5;6;7}, 1)), {1;1;1;1;1;1;1}) )),TRUE)</f>
        <v>1</v>
      </c>
      <c r="BJ65" s="165" t="b">
        <f t="shared" si="15"/>
        <v>1</v>
      </c>
      <c r="BK65" s="166" t="str">
        <f>IF( AND( AL65, AM65), $AN$1, "Greška kolona: " &amp; HLOOKUP( FALSE, CHOOSE( {1;2}, $AO65:$BJ65, AO$19:BJ$19), 2, 0) &amp; " (detalji).")</f>
        <v>Ispravan unos.</v>
      </c>
      <c r="BL65" s="116" t="str">
        <f>IF( AND( AL65, AM65), "", HLOOKUP( FALSE, CHOOSE( {1;2}, $AO65:$BJ65, AO$20:BJ$20), 2, 0) &amp; REPT( CHAR( 10), 2))</f>
        <v/>
      </c>
      <c r="BM65" s="167" t="str">
        <f t="shared" si="19"/>
        <v>---</v>
      </c>
    </row>
    <row r="66" spans="1:65" ht="28.5" customHeight="1" x14ac:dyDescent="0.2">
      <c r="A66"/>
      <c r="B66" s="168" t="str">
        <f t="shared" si="0"/>
        <v/>
      </c>
      <c r="C66" s="119">
        <v>46</v>
      </c>
      <c r="D66" s="252"/>
      <c r="E66" s="253"/>
      <c r="F66" s="253"/>
      <c r="G66" s="253"/>
      <c r="H66" s="253"/>
      <c r="I66" s="253"/>
      <c r="J66" s="253"/>
      <c r="K66" s="253"/>
      <c r="L66" s="253"/>
      <c r="M66" s="253"/>
      <c r="N66" s="254"/>
      <c r="O66" s="120"/>
      <c r="P66" s="121"/>
      <c r="Q66" s="122"/>
      <c r="R66" s="123"/>
      <c r="S66" s="121"/>
      <c r="T66" s="122"/>
      <c r="U66" s="123"/>
      <c r="V66" s="121"/>
      <c r="W66" s="124"/>
      <c r="X66" s="122"/>
      <c r="Y66" s="123"/>
      <c r="Z66" s="121"/>
      <c r="AA66" s="125"/>
      <c r="AB66" s="126" t="str">
        <f t="shared" si="1"/>
        <v/>
      </c>
      <c r="AC66" s="127"/>
      <c r="AD66" s="128"/>
      <c r="AE66" s="129"/>
      <c r="AF66" s="130"/>
      <c r="AG66" s="131" t="str">
        <f t="shared" si="2"/>
        <v/>
      </c>
      <c r="AH66" s="132"/>
      <c r="AI66" s="133"/>
      <c r="AJ66" s="134"/>
      <c r="AK66" s="135"/>
      <c r="AL66" s="169" t="b">
        <f t="shared" si="3"/>
        <v>1</v>
      </c>
      <c r="AM66" s="170" t="b">
        <f t="shared" si="4"/>
        <v>1</v>
      </c>
      <c r="AN66" s="171" t="b">
        <f t="shared" si="20"/>
        <v>1</v>
      </c>
      <c r="AO66" s="140" t="b">
        <f t="shared" si="21"/>
        <v>1</v>
      </c>
      <c r="AP66" s="140" t="b">
        <f t="shared" si="5"/>
        <v>0</v>
      </c>
      <c r="AQ66" s="140" t="b">
        <f t="shared" si="6"/>
        <v>0</v>
      </c>
      <c r="AR66" s="140" t="b">
        <f>IF( AQ66, VALUE( RIGHT( AB66, 1)) = IF( 11 - MOD( SUMPRODUCT( {7;6;5;4;3;2;7;6;5;4;3;2}, VALUE( MID( AB66, {1;2;3;4;5;6;7;8;9;10;11;12}, 1))), 11) &gt;= 10, 0, 11 - MOD( SUMPRODUCT( {7;6;5;4;3;2;7;6;5;4;3;2}, VALUE( MID( AB66, {1;2;3;4;5;6;7;8;9;10;11;12}, 1))), 11)), FALSE)</f>
        <v>0</v>
      </c>
      <c r="AS66" s="140" t="b">
        <f t="shared" si="7"/>
        <v>0</v>
      </c>
      <c r="AT66" s="140" t="b">
        <f t="shared" si="16"/>
        <v>0</v>
      </c>
      <c r="AU66" s="140" t="b">
        <f t="shared" si="17"/>
        <v>1</v>
      </c>
      <c r="AV66" s="140" t="b">
        <f t="shared" si="8"/>
        <v>1</v>
      </c>
      <c r="AW66" s="140" t="b">
        <f t="shared" si="9"/>
        <v>1</v>
      </c>
      <c r="AX66" s="140" t="b">
        <f t="shared" si="10"/>
        <v>1</v>
      </c>
      <c r="AY66" s="140" t="b">
        <f t="shared" si="11"/>
        <v>0</v>
      </c>
      <c r="AZ66" s="140" t="b">
        <f t="shared" si="12"/>
        <v>0</v>
      </c>
      <c r="BA66" s="140" t="b">
        <f t="shared" si="13"/>
        <v>0</v>
      </c>
      <c r="BB66" s="140" t="b">
        <f t="shared" si="18"/>
        <v>0</v>
      </c>
      <c r="BC66" s="140"/>
      <c r="BD66" s="140" t="b">
        <f>IF( AI66 = "Da", ISNUMBER( MATCH( AB66, tblTrezorOpstine[JIB], 0)), TRUE)</f>
        <v>1</v>
      </c>
      <c r="BE66" s="140" t="b">
        <f t="shared" si="14"/>
        <v>0</v>
      </c>
      <c r="BF66" s="140" t="b">
        <f>IF( AND( IF( ISNA( VLOOKUP( AB66, tblTrezorOpstine[], 4, 0)), FALSE, VLOOKUP( AB66, tblTrezorOpstine[], 4, 0) =  "Republika Srpska"), AI66 = "da"), AND( LEN( LEFT( AJ66, 10)) = 10, ISNUMBER( VALUE( MID( AJ66, 1, 6))), MID( AJ66, 7, 1) = "/", ISNUMBER( VALUE( MID( AJ66, 8, 3))), IF( ISNUMBER( MATCH( VALUE( MID( AJ66, 1, 6)), tblVrstaPrihoda[Vrsta prihoda], 0)), VLOOKUP( VALUE( MID( AJ66, 1, 6)), tblVrstaPrihoda[], 2, 0) = "Republika Srpska", FALSE), ISNUMBER( MATCH( MID( AJ66, 8, 3), tblTrezorOpstine[Šifra opštine], 0))), TRUE)</f>
        <v>1</v>
      </c>
      <c r="BG66" s="140" t="b">
        <f>IF( AND( IF( ISNA( VLOOKUP( AB66, tblTrezorOpstine[], 4, 0)), FALSE, VLOOKUP( AB66, tblTrezorOpstine[], 4, 0) =  "Opština"), AI66 = "da"), AND( LEN( LEFT( AJ66, 10)) = 10, ISNUMBER( VALUE( MID( AJ66, 1, 6))), MID( AJ66, 7, 1) = "/", ISNUMBER( VALUE( MID( AJ66, 8, 3))), IF( ISNUMBER( MATCH( VALUE( MID( AJ66, 1, 6)), tblVrstaPrihoda[Vrsta prihoda], 0)), VLOOKUP( VALUE( MID( AJ66, 1, 6)), tblVrstaPrihoda[], 2, 0) = "Opština", FALSE), VLOOKUP( AB66, tblTrezorOpstine[], 3, 0) = MID( AJ66, 8, 3)),TRUE)</f>
        <v>1</v>
      </c>
      <c r="BH66" s="140" t="b">
        <f>IF(AND( IF( ISNA( VLOOKUP( AB66, tblTrezorOpstine[], 4, 0)), FALSE, VLOOKUP( AB66, tblTrezorOpstine[], 4, 0) =  "Republika Srpska"), AI66 = "da"), AND( ISNUMBER( VALUE( MID( AJ66, 1, 6))),MID( AJ66, 7, 1) = "/", ISNUMBER( VALUE( MID( AJ66, 8, 3))), IF( ISNUMBER( MATCH( VALUE( MID( AJ66, 1, 6)), tblVrstaPrihoda[Vrsta prihoda], 0)), VLOOKUP( VALUE( MID( AJ66, 1, 6)), tblVrstaPrihoda[], 2, 0) = "Republika Srpska", FALSE), ISNUMBER( MATCH( CONCATENATE(  MID( AJ66, 1, 6), LEFT( AK66, 7)), tPrihodKorisnik[Kontrola napomene], 0))), TRUE)</f>
        <v>1</v>
      </c>
      <c r="BI66" s="140" t="b">
        <f>IF( AND( IF( ISNA( VLOOKUP( AB66, tblTrezorOpstine[], 4, 0)), FALSE, VLOOKUP( AB66, tblTrezorOpstine[], 4, 0) =  "Opština"), AI66 = "da"), AND( ISNUMBER( VALUE( MID( AJ66, 1, 6))), MID( AJ66, 7, 1) = "/", ISNUMBER( VALUE( MID( AJ66, 8, 3))), IF( ISNUMBER( MATCH( VALUE( MID( AJ66, 1, 6)), tblVrstaPrihoda[Vrsta prihoda], 0)), VLOOKUP( VALUE( MID( AJ66, 1, 6)), tblVrstaPrihoda[], 2, 0) = "Opština", FALSE), ISNUMBER( SUMPRODUCT( VALUE( MID( LEFT( AK66, 7), {1;2;3;4;5;6;7}, 1)), {1;1;1;1;1;1;1}) )),TRUE)</f>
        <v>1</v>
      </c>
      <c r="BJ66" s="141" t="b">
        <f t="shared" si="15"/>
        <v>1</v>
      </c>
      <c r="BK66" s="172" t="str">
        <f>IF( AND( AL66, AM66), $AN$1, "Greška kolona: " &amp; HLOOKUP( FALSE, CHOOSE( {1;2}, $AO66:$BJ66, AO$19:BJ$19), 2, 0) &amp; " (detalji).")</f>
        <v>Ispravan unos.</v>
      </c>
      <c r="BL66" s="173" t="str">
        <f>IF( AND( AL66, AM66), "", HLOOKUP( FALSE, CHOOSE( {1;2}, $AO66:$BJ66, AO$20:BJ$20), 2, 0) &amp; REPT( CHAR( 10), 2))</f>
        <v/>
      </c>
      <c r="BM66" s="144" t="str">
        <f t="shared" si="19"/>
        <v>---</v>
      </c>
    </row>
    <row r="67" spans="1:65" ht="28.5" customHeight="1" x14ac:dyDescent="0.2">
      <c r="A67"/>
      <c r="B67" s="89" t="str">
        <f t="shared" si="0"/>
        <v/>
      </c>
      <c r="C67" s="145">
        <v>47</v>
      </c>
      <c r="D67" s="264"/>
      <c r="E67" s="265"/>
      <c r="F67" s="265"/>
      <c r="G67" s="265"/>
      <c r="H67" s="265"/>
      <c r="I67" s="265"/>
      <c r="J67" s="265"/>
      <c r="K67" s="265"/>
      <c r="L67" s="265"/>
      <c r="M67" s="265"/>
      <c r="N67" s="266"/>
      <c r="O67" s="146"/>
      <c r="P67" s="147"/>
      <c r="Q67" s="148"/>
      <c r="R67" s="149"/>
      <c r="S67" s="147"/>
      <c r="T67" s="148"/>
      <c r="U67" s="149"/>
      <c r="V67" s="147"/>
      <c r="W67" s="150"/>
      <c r="X67" s="148"/>
      <c r="Y67" s="149"/>
      <c r="Z67" s="147"/>
      <c r="AA67" s="151"/>
      <c r="AB67" s="152" t="str">
        <f t="shared" si="1"/>
        <v/>
      </c>
      <c r="AC67" s="153"/>
      <c r="AD67" s="154"/>
      <c r="AE67" s="155"/>
      <c r="AF67" s="156"/>
      <c r="AG67" s="157" t="str">
        <f t="shared" si="2"/>
        <v/>
      </c>
      <c r="AH67" s="158"/>
      <c r="AI67" s="159"/>
      <c r="AJ67" s="160"/>
      <c r="AK67" s="161"/>
      <c r="AL67" s="107" t="b">
        <f t="shared" si="3"/>
        <v>1</v>
      </c>
      <c r="AM67" s="162" t="b">
        <f t="shared" si="4"/>
        <v>1</v>
      </c>
      <c r="AN67" s="163" t="b">
        <f t="shared" si="20"/>
        <v>1</v>
      </c>
      <c r="AO67" s="164" t="b">
        <f t="shared" si="21"/>
        <v>1</v>
      </c>
      <c r="AP67" s="164" t="b">
        <f t="shared" si="5"/>
        <v>0</v>
      </c>
      <c r="AQ67" s="164" t="b">
        <f t="shared" si="6"/>
        <v>0</v>
      </c>
      <c r="AR67" s="164" t="b">
        <f>IF( AQ67, VALUE( RIGHT( AB67, 1)) = IF( 11 - MOD( SUMPRODUCT( {7;6;5;4;3;2;7;6;5;4;3;2}, VALUE( MID( AB67, {1;2;3;4;5;6;7;8;9;10;11;12}, 1))), 11) &gt;= 10, 0, 11 - MOD( SUMPRODUCT( {7;6;5;4;3;2;7;6;5;4;3;2}, VALUE( MID( AB67, {1;2;3;4;5;6;7;8;9;10;11;12}, 1))), 11)), FALSE)</f>
        <v>0</v>
      </c>
      <c r="AS67" s="164" t="b">
        <f t="shared" si="7"/>
        <v>0</v>
      </c>
      <c r="AT67" s="164" t="b">
        <f t="shared" si="16"/>
        <v>0</v>
      </c>
      <c r="AU67" s="164" t="b">
        <f t="shared" si="17"/>
        <v>1</v>
      </c>
      <c r="AV67" s="164" t="b">
        <f t="shared" si="8"/>
        <v>1</v>
      </c>
      <c r="AW67" s="164" t="b">
        <f t="shared" si="9"/>
        <v>1</v>
      </c>
      <c r="AX67" s="164" t="b">
        <f t="shared" si="10"/>
        <v>1</v>
      </c>
      <c r="AY67" s="164" t="b">
        <f t="shared" si="11"/>
        <v>0</v>
      </c>
      <c r="AZ67" s="164" t="b">
        <f t="shared" si="12"/>
        <v>0</v>
      </c>
      <c r="BA67" s="164" t="b">
        <f t="shared" si="13"/>
        <v>0</v>
      </c>
      <c r="BB67" s="164" t="b">
        <f t="shared" si="18"/>
        <v>0</v>
      </c>
      <c r="BC67" s="164"/>
      <c r="BD67" s="164" t="b">
        <f>IF( AI67 = "Da", ISNUMBER( MATCH( AB67, tblTrezorOpstine[JIB], 0)), TRUE)</f>
        <v>1</v>
      </c>
      <c r="BE67" s="164" t="b">
        <f t="shared" si="14"/>
        <v>0</v>
      </c>
      <c r="BF67" s="164" t="b">
        <f>IF( AND( IF( ISNA( VLOOKUP( AB67, tblTrezorOpstine[], 4, 0)), FALSE, VLOOKUP( AB67, tblTrezorOpstine[], 4, 0) =  "Republika Srpska"), AI67 = "da"), AND( LEN( LEFT( AJ67, 10)) = 10, ISNUMBER( VALUE( MID( AJ67, 1, 6))), MID( AJ67, 7, 1) = "/", ISNUMBER( VALUE( MID( AJ67, 8, 3))), IF( ISNUMBER( MATCH( VALUE( MID( AJ67, 1, 6)), tblVrstaPrihoda[Vrsta prihoda], 0)), VLOOKUP( VALUE( MID( AJ67, 1, 6)), tblVrstaPrihoda[], 2, 0) = "Republika Srpska", FALSE), ISNUMBER( MATCH( MID( AJ67, 8, 3), tblTrezorOpstine[Šifra opštine], 0))), TRUE)</f>
        <v>1</v>
      </c>
      <c r="BG67" s="164" t="b">
        <f>IF( AND( IF( ISNA( VLOOKUP( AB67, tblTrezorOpstine[], 4, 0)), FALSE, VLOOKUP( AB67, tblTrezorOpstine[], 4, 0) =  "Opština"), AI67 = "da"), AND( LEN( LEFT( AJ67, 10)) = 10, ISNUMBER( VALUE( MID( AJ67, 1, 6))), MID( AJ67, 7, 1) = "/", ISNUMBER( VALUE( MID( AJ67, 8, 3))), IF( ISNUMBER( MATCH( VALUE( MID( AJ67, 1, 6)), tblVrstaPrihoda[Vrsta prihoda], 0)), VLOOKUP( VALUE( MID( AJ67, 1, 6)), tblVrstaPrihoda[], 2, 0) = "Opština", FALSE), VLOOKUP( AB67, tblTrezorOpstine[], 3, 0) = MID( AJ67, 8, 3)),TRUE)</f>
        <v>1</v>
      </c>
      <c r="BH67" s="164" t="b">
        <f>IF(AND( IF( ISNA( VLOOKUP( AB67, tblTrezorOpstine[], 4, 0)), FALSE, VLOOKUP( AB67, tblTrezorOpstine[], 4, 0) =  "Republika Srpska"), AI67 = "da"), AND( ISNUMBER( VALUE( MID( AJ67, 1, 6))),MID( AJ67, 7, 1) = "/", ISNUMBER( VALUE( MID( AJ67, 8, 3))), IF( ISNUMBER( MATCH( VALUE( MID( AJ67, 1, 6)), tblVrstaPrihoda[Vrsta prihoda], 0)), VLOOKUP( VALUE( MID( AJ67, 1, 6)), tblVrstaPrihoda[], 2, 0) = "Republika Srpska", FALSE), ISNUMBER( MATCH( CONCATENATE(  MID( AJ67, 1, 6), LEFT( AK67, 7)), tPrihodKorisnik[Kontrola napomene], 0))), TRUE)</f>
        <v>1</v>
      </c>
      <c r="BI67" s="164" t="b">
        <f>IF( AND( IF( ISNA( VLOOKUP( AB67, tblTrezorOpstine[], 4, 0)), FALSE, VLOOKUP( AB67, tblTrezorOpstine[], 4, 0) =  "Opština"), AI67 = "da"), AND( ISNUMBER( VALUE( MID( AJ67, 1, 6))), MID( AJ67, 7, 1) = "/", ISNUMBER( VALUE( MID( AJ67, 8, 3))), IF( ISNUMBER( MATCH( VALUE( MID( AJ67, 1, 6)), tblVrstaPrihoda[Vrsta prihoda], 0)), VLOOKUP( VALUE( MID( AJ67, 1, 6)), tblVrstaPrihoda[], 2, 0) = "Opština", FALSE), ISNUMBER( SUMPRODUCT( VALUE( MID( LEFT( AK67, 7), {1;2;3;4;5;6;7}, 1)), {1;1;1;1;1;1;1}) )),TRUE)</f>
        <v>1</v>
      </c>
      <c r="BJ67" s="165" t="b">
        <f t="shared" si="15"/>
        <v>1</v>
      </c>
      <c r="BK67" s="166" t="str">
        <f>IF( AND( AL67, AM67), $AN$1, "Greška kolona: " &amp; HLOOKUP( FALSE, CHOOSE( {1;2}, $AO67:$BJ67, AO$19:BJ$19), 2, 0) &amp; " (detalji).")</f>
        <v>Ispravan unos.</v>
      </c>
      <c r="BL67" s="116" t="str">
        <f>IF( AND( AL67, AM67), "", HLOOKUP( FALSE, CHOOSE( {1;2}, $AO67:$BJ67, AO$20:BJ$20), 2, 0) &amp; REPT( CHAR( 10), 2))</f>
        <v/>
      </c>
      <c r="BM67" s="167" t="str">
        <f t="shared" si="19"/>
        <v>---</v>
      </c>
    </row>
    <row r="68" spans="1:65" ht="28.5" customHeight="1" x14ac:dyDescent="0.2">
      <c r="A68"/>
      <c r="B68" s="168" t="str">
        <f t="shared" si="0"/>
        <v/>
      </c>
      <c r="C68" s="119">
        <v>48</v>
      </c>
      <c r="D68" s="252"/>
      <c r="E68" s="253"/>
      <c r="F68" s="253"/>
      <c r="G68" s="253"/>
      <c r="H68" s="253"/>
      <c r="I68" s="253"/>
      <c r="J68" s="253"/>
      <c r="K68" s="253"/>
      <c r="L68" s="253"/>
      <c r="M68" s="253"/>
      <c r="N68" s="254"/>
      <c r="O68" s="120"/>
      <c r="P68" s="121"/>
      <c r="Q68" s="122"/>
      <c r="R68" s="123"/>
      <c r="S68" s="121"/>
      <c r="T68" s="122"/>
      <c r="U68" s="123"/>
      <c r="V68" s="121"/>
      <c r="W68" s="124"/>
      <c r="X68" s="122"/>
      <c r="Y68" s="123"/>
      <c r="Z68" s="121"/>
      <c r="AA68" s="125"/>
      <c r="AB68" s="126" t="str">
        <f t="shared" si="1"/>
        <v/>
      </c>
      <c r="AC68" s="127"/>
      <c r="AD68" s="128"/>
      <c r="AE68" s="129"/>
      <c r="AF68" s="130"/>
      <c r="AG68" s="131" t="str">
        <f t="shared" si="2"/>
        <v/>
      </c>
      <c r="AH68" s="132"/>
      <c r="AI68" s="133"/>
      <c r="AJ68" s="134"/>
      <c r="AK68" s="135"/>
      <c r="AL68" s="169" t="b">
        <f t="shared" si="3"/>
        <v>1</v>
      </c>
      <c r="AM68" s="170" t="b">
        <f t="shared" si="4"/>
        <v>1</v>
      </c>
      <c r="AN68" s="171" t="b">
        <f t="shared" si="20"/>
        <v>1</v>
      </c>
      <c r="AO68" s="140" t="b">
        <f t="shared" si="21"/>
        <v>1</v>
      </c>
      <c r="AP68" s="140" t="b">
        <f t="shared" si="5"/>
        <v>0</v>
      </c>
      <c r="AQ68" s="140" t="b">
        <f t="shared" si="6"/>
        <v>0</v>
      </c>
      <c r="AR68" s="140" t="b">
        <f>IF( AQ68, VALUE( RIGHT( AB68, 1)) = IF( 11 - MOD( SUMPRODUCT( {7;6;5;4;3;2;7;6;5;4;3;2}, VALUE( MID( AB68, {1;2;3;4;5;6;7;8;9;10;11;12}, 1))), 11) &gt;= 10, 0, 11 - MOD( SUMPRODUCT( {7;6;5;4;3;2;7;6;5;4;3;2}, VALUE( MID( AB68, {1;2;3;4;5;6;7;8;9;10;11;12}, 1))), 11)), FALSE)</f>
        <v>0</v>
      </c>
      <c r="AS68" s="140" t="b">
        <f t="shared" si="7"/>
        <v>0</v>
      </c>
      <c r="AT68" s="140" t="b">
        <f t="shared" si="16"/>
        <v>0</v>
      </c>
      <c r="AU68" s="140" t="b">
        <f t="shared" si="17"/>
        <v>1</v>
      </c>
      <c r="AV68" s="140" t="b">
        <f t="shared" si="8"/>
        <v>1</v>
      </c>
      <c r="AW68" s="140" t="b">
        <f t="shared" si="9"/>
        <v>1</v>
      </c>
      <c r="AX68" s="140" t="b">
        <f t="shared" si="10"/>
        <v>1</v>
      </c>
      <c r="AY68" s="140" t="b">
        <f t="shared" si="11"/>
        <v>0</v>
      </c>
      <c r="AZ68" s="140" t="b">
        <f t="shared" si="12"/>
        <v>0</v>
      </c>
      <c r="BA68" s="140" t="b">
        <f t="shared" si="13"/>
        <v>0</v>
      </c>
      <c r="BB68" s="140" t="b">
        <f t="shared" si="18"/>
        <v>0</v>
      </c>
      <c r="BC68" s="140"/>
      <c r="BD68" s="140" t="b">
        <f>IF( AI68 = "Da", ISNUMBER( MATCH( AB68, tblTrezorOpstine[JIB], 0)), TRUE)</f>
        <v>1</v>
      </c>
      <c r="BE68" s="140" t="b">
        <f t="shared" si="14"/>
        <v>0</v>
      </c>
      <c r="BF68" s="140" t="b">
        <f>IF( AND( IF( ISNA( VLOOKUP( AB68, tblTrezorOpstine[], 4, 0)), FALSE, VLOOKUP( AB68, tblTrezorOpstine[], 4, 0) =  "Republika Srpska"), AI68 = "da"), AND( LEN( LEFT( AJ68, 10)) = 10, ISNUMBER( VALUE( MID( AJ68, 1, 6))), MID( AJ68, 7, 1) = "/", ISNUMBER( VALUE( MID( AJ68, 8, 3))), IF( ISNUMBER( MATCH( VALUE( MID( AJ68, 1, 6)), tblVrstaPrihoda[Vrsta prihoda], 0)), VLOOKUP( VALUE( MID( AJ68, 1, 6)), tblVrstaPrihoda[], 2, 0) = "Republika Srpska", FALSE), ISNUMBER( MATCH( MID( AJ68, 8, 3), tblTrezorOpstine[Šifra opštine], 0))), TRUE)</f>
        <v>1</v>
      </c>
      <c r="BG68" s="140" t="b">
        <f>IF( AND( IF( ISNA( VLOOKUP( AB68, tblTrezorOpstine[], 4, 0)), FALSE, VLOOKUP( AB68, tblTrezorOpstine[], 4, 0) =  "Opština"), AI68 = "da"), AND( LEN( LEFT( AJ68, 10)) = 10, ISNUMBER( VALUE( MID( AJ68, 1, 6))), MID( AJ68, 7, 1) = "/", ISNUMBER( VALUE( MID( AJ68, 8, 3))), IF( ISNUMBER( MATCH( VALUE( MID( AJ68, 1, 6)), tblVrstaPrihoda[Vrsta prihoda], 0)), VLOOKUP( VALUE( MID( AJ68, 1, 6)), tblVrstaPrihoda[], 2, 0) = "Opština", FALSE), VLOOKUP( AB68, tblTrezorOpstine[], 3, 0) = MID( AJ68, 8, 3)),TRUE)</f>
        <v>1</v>
      </c>
      <c r="BH68" s="140" t="b">
        <f>IF(AND( IF( ISNA( VLOOKUP( AB68, tblTrezorOpstine[], 4, 0)), FALSE, VLOOKUP( AB68, tblTrezorOpstine[], 4, 0) =  "Republika Srpska"), AI68 = "da"), AND( ISNUMBER( VALUE( MID( AJ68, 1, 6))),MID( AJ68, 7, 1) = "/", ISNUMBER( VALUE( MID( AJ68, 8, 3))), IF( ISNUMBER( MATCH( VALUE( MID( AJ68, 1, 6)), tblVrstaPrihoda[Vrsta prihoda], 0)), VLOOKUP( VALUE( MID( AJ68, 1, 6)), tblVrstaPrihoda[], 2, 0) = "Republika Srpska", FALSE), ISNUMBER( MATCH( CONCATENATE(  MID( AJ68, 1, 6), LEFT( AK68, 7)), tPrihodKorisnik[Kontrola napomene], 0))), TRUE)</f>
        <v>1</v>
      </c>
      <c r="BI68" s="140" t="b">
        <f>IF( AND( IF( ISNA( VLOOKUP( AB68, tblTrezorOpstine[], 4, 0)), FALSE, VLOOKUP( AB68, tblTrezorOpstine[], 4, 0) =  "Opština"), AI68 = "da"), AND( ISNUMBER( VALUE( MID( AJ68, 1, 6))), MID( AJ68, 7, 1) = "/", ISNUMBER( VALUE( MID( AJ68, 8, 3))), IF( ISNUMBER( MATCH( VALUE( MID( AJ68, 1, 6)), tblVrstaPrihoda[Vrsta prihoda], 0)), VLOOKUP( VALUE( MID( AJ68, 1, 6)), tblVrstaPrihoda[], 2, 0) = "Opština", FALSE), ISNUMBER( SUMPRODUCT( VALUE( MID( LEFT( AK68, 7), {1;2;3;4;5;6;7}, 1)), {1;1;1;1;1;1;1}) )),TRUE)</f>
        <v>1</v>
      </c>
      <c r="BJ68" s="141" t="b">
        <f t="shared" si="15"/>
        <v>1</v>
      </c>
      <c r="BK68" s="172" t="str">
        <f>IF( AND( AL68, AM68), $AN$1, "Greška kolona: " &amp; HLOOKUP( FALSE, CHOOSE( {1;2}, $AO68:$BJ68, AO$19:BJ$19), 2, 0) &amp; " (detalji).")</f>
        <v>Ispravan unos.</v>
      </c>
      <c r="BL68" s="173" t="str">
        <f>IF( AND( AL68, AM68), "", HLOOKUP( FALSE, CHOOSE( {1;2}, $AO68:$BJ68, AO$20:BJ$20), 2, 0) &amp; REPT( CHAR( 10), 2))</f>
        <v/>
      </c>
      <c r="BM68" s="144" t="str">
        <f t="shared" si="19"/>
        <v>---</v>
      </c>
    </row>
    <row r="69" spans="1:65" ht="28.5" customHeight="1" x14ac:dyDescent="0.2">
      <c r="A69"/>
      <c r="B69" s="89" t="str">
        <f t="shared" si="0"/>
        <v/>
      </c>
      <c r="C69" s="145">
        <v>49</v>
      </c>
      <c r="D69" s="264"/>
      <c r="E69" s="265"/>
      <c r="F69" s="265"/>
      <c r="G69" s="265"/>
      <c r="H69" s="265"/>
      <c r="I69" s="265"/>
      <c r="J69" s="265"/>
      <c r="K69" s="265"/>
      <c r="L69" s="265"/>
      <c r="M69" s="265"/>
      <c r="N69" s="266"/>
      <c r="O69" s="146"/>
      <c r="P69" s="147"/>
      <c r="Q69" s="148"/>
      <c r="R69" s="149"/>
      <c r="S69" s="147"/>
      <c r="T69" s="148"/>
      <c r="U69" s="149"/>
      <c r="V69" s="147"/>
      <c r="W69" s="150"/>
      <c r="X69" s="148"/>
      <c r="Y69" s="149"/>
      <c r="Z69" s="147"/>
      <c r="AA69" s="151"/>
      <c r="AB69" s="152" t="str">
        <f t="shared" si="1"/>
        <v/>
      </c>
      <c r="AC69" s="153"/>
      <c r="AD69" s="154"/>
      <c r="AE69" s="155"/>
      <c r="AF69" s="156"/>
      <c r="AG69" s="157" t="str">
        <f t="shared" si="2"/>
        <v/>
      </c>
      <c r="AH69" s="158"/>
      <c r="AI69" s="159"/>
      <c r="AJ69" s="160"/>
      <c r="AK69" s="161"/>
      <c r="AL69" s="107" t="b">
        <f t="shared" si="3"/>
        <v>1</v>
      </c>
      <c r="AM69" s="162" t="b">
        <f t="shared" si="4"/>
        <v>1</v>
      </c>
      <c r="AN69" s="163" t="b">
        <f t="shared" si="20"/>
        <v>1</v>
      </c>
      <c r="AO69" s="164" t="b">
        <f t="shared" si="21"/>
        <v>1</v>
      </c>
      <c r="AP69" s="164" t="b">
        <f t="shared" si="5"/>
        <v>0</v>
      </c>
      <c r="AQ69" s="164" t="b">
        <f t="shared" si="6"/>
        <v>0</v>
      </c>
      <c r="AR69" s="164" t="b">
        <f>IF( AQ69, VALUE( RIGHT( AB69, 1)) = IF( 11 - MOD( SUMPRODUCT( {7;6;5;4;3;2;7;6;5;4;3;2}, VALUE( MID( AB69, {1;2;3;4;5;6;7;8;9;10;11;12}, 1))), 11) &gt;= 10, 0, 11 - MOD( SUMPRODUCT( {7;6;5;4;3;2;7;6;5;4;3;2}, VALUE( MID( AB69, {1;2;3;4;5;6;7;8;9;10;11;12}, 1))), 11)), FALSE)</f>
        <v>0</v>
      </c>
      <c r="AS69" s="164" t="b">
        <f t="shared" si="7"/>
        <v>0</v>
      </c>
      <c r="AT69" s="164" t="b">
        <f t="shared" si="16"/>
        <v>0</v>
      </c>
      <c r="AU69" s="164" t="b">
        <f t="shared" si="17"/>
        <v>1</v>
      </c>
      <c r="AV69" s="164" t="b">
        <f t="shared" si="8"/>
        <v>1</v>
      </c>
      <c r="AW69" s="164" t="b">
        <f t="shared" si="9"/>
        <v>1</v>
      </c>
      <c r="AX69" s="164" t="b">
        <f t="shared" si="10"/>
        <v>1</v>
      </c>
      <c r="AY69" s="164" t="b">
        <f t="shared" si="11"/>
        <v>0</v>
      </c>
      <c r="AZ69" s="164" t="b">
        <f t="shared" si="12"/>
        <v>0</v>
      </c>
      <c r="BA69" s="164" t="b">
        <f t="shared" si="13"/>
        <v>0</v>
      </c>
      <c r="BB69" s="164" t="b">
        <f t="shared" si="18"/>
        <v>0</v>
      </c>
      <c r="BC69" s="164"/>
      <c r="BD69" s="164" t="b">
        <f>IF( AI69 = "Da", ISNUMBER( MATCH( AB69, tblTrezorOpstine[JIB], 0)), TRUE)</f>
        <v>1</v>
      </c>
      <c r="BE69" s="164" t="b">
        <f t="shared" si="14"/>
        <v>0</v>
      </c>
      <c r="BF69" s="164" t="b">
        <f>IF( AND( IF( ISNA( VLOOKUP( AB69, tblTrezorOpstine[], 4, 0)), FALSE, VLOOKUP( AB69, tblTrezorOpstine[], 4, 0) =  "Republika Srpska"), AI69 = "da"), AND( LEN( LEFT( AJ69, 10)) = 10, ISNUMBER( VALUE( MID( AJ69, 1, 6))), MID( AJ69, 7, 1) = "/", ISNUMBER( VALUE( MID( AJ69, 8, 3))), IF( ISNUMBER( MATCH( VALUE( MID( AJ69, 1, 6)), tblVrstaPrihoda[Vrsta prihoda], 0)), VLOOKUP( VALUE( MID( AJ69, 1, 6)), tblVrstaPrihoda[], 2, 0) = "Republika Srpska", FALSE), ISNUMBER( MATCH( MID( AJ69, 8, 3), tblTrezorOpstine[Šifra opštine], 0))), TRUE)</f>
        <v>1</v>
      </c>
      <c r="BG69" s="164" t="b">
        <f>IF( AND( IF( ISNA( VLOOKUP( AB69, tblTrezorOpstine[], 4, 0)), FALSE, VLOOKUP( AB69, tblTrezorOpstine[], 4, 0) =  "Opština"), AI69 = "da"), AND( LEN( LEFT( AJ69, 10)) = 10, ISNUMBER( VALUE( MID( AJ69, 1, 6))), MID( AJ69, 7, 1) = "/", ISNUMBER( VALUE( MID( AJ69, 8, 3))), IF( ISNUMBER( MATCH( VALUE( MID( AJ69, 1, 6)), tblVrstaPrihoda[Vrsta prihoda], 0)), VLOOKUP( VALUE( MID( AJ69, 1, 6)), tblVrstaPrihoda[], 2, 0) = "Opština", FALSE), VLOOKUP( AB69, tblTrezorOpstine[], 3, 0) = MID( AJ69, 8, 3)),TRUE)</f>
        <v>1</v>
      </c>
      <c r="BH69" s="164" t="b">
        <f>IF(AND( IF( ISNA( VLOOKUP( AB69, tblTrezorOpstine[], 4, 0)), FALSE, VLOOKUP( AB69, tblTrezorOpstine[], 4, 0) =  "Republika Srpska"), AI69 = "da"), AND( ISNUMBER( VALUE( MID( AJ69, 1, 6))),MID( AJ69, 7, 1) = "/", ISNUMBER( VALUE( MID( AJ69, 8, 3))), IF( ISNUMBER( MATCH( VALUE( MID( AJ69, 1, 6)), tblVrstaPrihoda[Vrsta prihoda], 0)), VLOOKUP( VALUE( MID( AJ69, 1, 6)), tblVrstaPrihoda[], 2, 0) = "Republika Srpska", FALSE), ISNUMBER( MATCH( CONCATENATE(  MID( AJ69, 1, 6), LEFT( AK69, 7)), tPrihodKorisnik[Kontrola napomene], 0))), TRUE)</f>
        <v>1</v>
      </c>
      <c r="BI69" s="164" t="b">
        <f>IF( AND( IF( ISNA( VLOOKUP( AB69, tblTrezorOpstine[], 4, 0)), FALSE, VLOOKUP( AB69, tblTrezorOpstine[], 4, 0) =  "Opština"), AI69 = "da"), AND( ISNUMBER( VALUE( MID( AJ69, 1, 6))), MID( AJ69, 7, 1) = "/", ISNUMBER( VALUE( MID( AJ69, 8, 3))), IF( ISNUMBER( MATCH( VALUE( MID( AJ69, 1, 6)), tblVrstaPrihoda[Vrsta prihoda], 0)), VLOOKUP( VALUE( MID( AJ69, 1, 6)), tblVrstaPrihoda[], 2, 0) = "Opština", FALSE), ISNUMBER( SUMPRODUCT( VALUE( MID( LEFT( AK69, 7), {1;2;3;4;5;6;7}, 1)), {1;1;1;1;1;1;1}) )),TRUE)</f>
        <v>1</v>
      </c>
      <c r="BJ69" s="165" t="b">
        <f t="shared" si="15"/>
        <v>1</v>
      </c>
      <c r="BK69" s="166" t="str">
        <f>IF( AND( AL69, AM69), $AN$1, "Greška kolona: " &amp; HLOOKUP( FALSE, CHOOSE( {1;2}, $AO69:$BJ69, AO$19:BJ$19), 2, 0) &amp; " (detalji).")</f>
        <v>Ispravan unos.</v>
      </c>
      <c r="BL69" s="116" t="str">
        <f>IF( AND( AL69, AM69), "", HLOOKUP( FALSE, CHOOSE( {1;2}, $AO69:$BJ69, AO$20:BJ$20), 2, 0) &amp; REPT( CHAR( 10), 2))</f>
        <v/>
      </c>
      <c r="BM69" s="167" t="str">
        <f t="shared" si="19"/>
        <v>---</v>
      </c>
    </row>
    <row r="70" spans="1:65" ht="28.5" customHeight="1" thickBot="1" x14ac:dyDescent="0.25">
      <c r="A70"/>
      <c r="B70" s="176" t="str">
        <f t="shared" si="0"/>
        <v/>
      </c>
      <c r="C70" s="177">
        <v>50</v>
      </c>
      <c r="D70" s="271"/>
      <c r="E70" s="272"/>
      <c r="F70" s="272"/>
      <c r="G70" s="272"/>
      <c r="H70" s="272"/>
      <c r="I70" s="272"/>
      <c r="J70" s="272"/>
      <c r="K70" s="272"/>
      <c r="L70" s="272"/>
      <c r="M70" s="272"/>
      <c r="N70" s="273"/>
      <c r="O70" s="178"/>
      <c r="P70" s="179"/>
      <c r="Q70" s="180"/>
      <c r="R70" s="181"/>
      <c r="S70" s="179"/>
      <c r="T70" s="180"/>
      <c r="U70" s="181"/>
      <c r="V70" s="179"/>
      <c r="W70" s="182"/>
      <c r="X70" s="180"/>
      <c r="Y70" s="181"/>
      <c r="Z70" s="179"/>
      <c r="AA70" s="183"/>
      <c r="AB70" s="184" t="str">
        <f t="shared" si="1"/>
        <v/>
      </c>
      <c r="AC70" s="185"/>
      <c r="AD70" s="186"/>
      <c r="AE70" s="187"/>
      <c r="AF70" s="188"/>
      <c r="AG70" s="189" t="str">
        <f t="shared" si="2"/>
        <v/>
      </c>
      <c r="AH70" s="190"/>
      <c r="AI70" s="191"/>
      <c r="AJ70" s="192"/>
      <c r="AK70" s="193"/>
      <c r="AL70" s="194" t="b">
        <f t="shared" si="3"/>
        <v>1</v>
      </c>
      <c r="AM70" s="195" t="b">
        <f t="shared" si="4"/>
        <v>1</v>
      </c>
      <c r="AN70" s="196" t="b">
        <f t="shared" si="20"/>
        <v>1</v>
      </c>
      <c r="AO70" s="197" t="b">
        <f t="shared" si="21"/>
        <v>1</v>
      </c>
      <c r="AP70" s="197" t="b">
        <f t="shared" si="5"/>
        <v>0</v>
      </c>
      <c r="AQ70" s="197" t="b">
        <f t="shared" si="6"/>
        <v>0</v>
      </c>
      <c r="AR70" s="197" t="b">
        <f>IF( AQ70, VALUE( RIGHT( AB70, 1)) = IF( 11 - MOD( SUMPRODUCT( {7;6;5;4;3;2;7;6;5;4;3;2}, VALUE( MID( AB70, {1;2;3;4;5;6;7;8;9;10;11;12}, 1))), 11) &gt;= 10, 0, 11 - MOD( SUMPRODUCT( {7;6;5;4;3;2;7;6;5;4;3;2}, VALUE( MID( AB70, {1;2;3;4;5;6;7;8;9;10;11;12}, 1))), 11)), FALSE)</f>
        <v>0</v>
      </c>
      <c r="AS70" s="197" t="b">
        <f t="shared" si="7"/>
        <v>0</v>
      </c>
      <c r="AT70" s="197" t="b">
        <f t="shared" si="16"/>
        <v>0</v>
      </c>
      <c r="AU70" s="197" t="b">
        <f t="shared" si="17"/>
        <v>1</v>
      </c>
      <c r="AV70" s="197" t="b">
        <f t="shared" si="8"/>
        <v>1</v>
      </c>
      <c r="AW70" s="197" t="b">
        <f t="shared" si="9"/>
        <v>1</v>
      </c>
      <c r="AX70" s="197" t="b">
        <f t="shared" si="10"/>
        <v>1</v>
      </c>
      <c r="AY70" s="197" t="b">
        <f t="shared" si="11"/>
        <v>0</v>
      </c>
      <c r="AZ70" s="197" t="b">
        <f t="shared" si="12"/>
        <v>0</v>
      </c>
      <c r="BA70" s="197" t="b">
        <f t="shared" si="13"/>
        <v>0</v>
      </c>
      <c r="BB70" s="197" t="b">
        <f t="shared" si="18"/>
        <v>0</v>
      </c>
      <c r="BC70" s="197"/>
      <c r="BD70" s="197" t="b">
        <f>IF( AI70 = "Da", ISNUMBER( MATCH( AB70, tblTrezorOpstine[JIB], 0)), TRUE)</f>
        <v>1</v>
      </c>
      <c r="BE70" s="197" t="b">
        <f t="shared" si="14"/>
        <v>0</v>
      </c>
      <c r="BF70" s="197" t="b">
        <f>IF( AND( IF( ISNA( VLOOKUP( AB70, tblTrezorOpstine[], 4, 0)), FALSE, VLOOKUP( AB70, tblTrezorOpstine[], 4, 0) =  "Republika Srpska"), AI70 = "da"), AND( LEN( LEFT( AJ70, 10)) = 10, ISNUMBER( VALUE( MID( AJ70, 1, 6))), MID( AJ70, 7, 1) = "/", ISNUMBER( VALUE( MID( AJ70, 8, 3))), IF( ISNUMBER( MATCH( VALUE( MID( AJ70, 1, 6)), tblVrstaPrihoda[Vrsta prihoda], 0)), VLOOKUP( VALUE( MID( AJ70, 1, 6)), tblVrstaPrihoda[], 2, 0) = "Republika Srpska", FALSE), ISNUMBER( MATCH( MID( AJ70, 8, 3), tblTrezorOpstine[Šifra opštine], 0))), TRUE)</f>
        <v>1</v>
      </c>
      <c r="BG70" s="197" t="b">
        <f>IF( AND( IF( ISNA( VLOOKUP( AB70, tblTrezorOpstine[], 4, 0)), FALSE, VLOOKUP( AB70, tblTrezorOpstine[], 4, 0) =  "Opština"), AI70 = "da"), AND( LEN( LEFT( AJ70, 10)) = 10, ISNUMBER( VALUE( MID( AJ70, 1, 6))), MID( AJ70, 7, 1) = "/", ISNUMBER( VALUE( MID( AJ70, 8, 3))), IF( ISNUMBER( MATCH( VALUE( MID( AJ70, 1, 6)), tblVrstaPrihoda[Vrsta prihoda], 0)), VLOOKUP( VALUE( MID( AJ70, 1, 6)), tblVrstaPrihoda[], 2, 0) = "Opština", FALSE), VLOOKUP( AB70, tblTrezorOpstine[], 3, 0) = MID( AJ70, 8, 3)),TRUE)</f>
        <v>1</v>
      </c>
      <c r="BH70" s="197" t="b">
        <f>IF(AND( IF( ISNA( VLOOKUP( AB70, tblTrezorOpstine[], 4, 0)), FALSE, VLOOKUP( AB70, tblTrezorOpstine[], 4, 0) =  "Republika Srpska"), AI70 = "da"), AND( ISNUMBER( VALUE( MID( AJ70, 1, 6))),MID( AJ70, 7, 1) = "/", ISNUMBER( VALUE( MID( AJ70, 8, 3))), IF( ISNUMBER( MATCH( VALUE( MID( AJ70, 1, 6)), tblVrstaPrihoda[Vrsta prihoda], 0)), VLOOKUP( VALUE( MID( AJ70, 1, 6)), tblVrstaPrihoda[], 2, 0) = "Republika Srpska", FALSE), ISNUMBER( MATCH( CONCATENATE(  MID( AJ70, 1, 6), LEFT( AK70, 7)), tPrihodKorisnik[Kontrola napomene], 0))), TRUE)</f>
        <v>1</v>
      </c>
      <c r="BI70" s="197" t="b">
        <f>IF( AND( IF( ISNA( VLOOKUP( AB70, tblTrezorOpstine[], 4, 0)), FALSE, VLOOKUP( AB70, tblTrezorOpstine[], 4, 0) =  "Opština"), AI70 = "da"), AND( ISNUMBER( VALUE( MID( AJ70, 1, 6))), MID( AJ70, 7, 1) = "/", ISNUMBER( VALUE( MID( AJ70, 8, 3))), IF( ISNUMBER( MATCH( VALUE( MID( AJ70, 1, 6)), tblVrstaPrihoda[Vrsta prihoda], 0)), VLOOKUP( VALUE( MID( AJ70, 1, 6)), tblVrstaPrihoda[], 2, 0) = "Opština", FALSE), ISNUMBER( SUMPRODUCT( VALUE( MID( LEFT( AK70, 7), {1;2;3;4;5;6;7}, 1)), {1;1;1;1;1;1;1}) )),TRUE)</f>
        <v>1</v>
      </c>
      <c r="BJ70" s="198" t="b">
        <f t="shared" si="15"/>
        <v>1</v>
      </c>
      <c r="BK70" s="199" t="str">
        <f>IF( AND( AL70, AM70), $AN$1, "Greška kolona: " &amp; HLOOKUP( FALSE, CHOOSE( {1;2}, $AO70:$BJ70, AO$19:BJ$19), 2, 0) &amp; " (detalji).")</f>
        <v>Ispravan unos.</v>
      </c>
      <c r="BL70" s="200" t="str">
        <f>IF( AND( AL70, AM70), "", HLOOKUP( FALSE, CHOOSE( {1;2}, $AO70:$BJ70, AO$20:BJ$20), 2, 0) &amp; REPT( CHAR( 10), 2))</f>
        <v/>
      </c>
      <c r="BM70" s="201" t="str">
        <f t="shared" si="19"/>
        <v>---</v>
      </c>
    </row>
    <row r="71" spans="1:65" ht="11.25" customHeight="1" collapsed="1" x14ac:dyDescent="0.2"/>
    <row r="72" spans="1:65" x14ac:dyDescent="0.2">
      <c r="D72" s="202" t="s">
        <v>70</v>
      </c>
      <c r="E72" s="203"/>
      <c r="M72" s="19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204"/>
      <c r="AH72" s="13"/>
      <c r="AI72" s="13"/>
      <c r="AJ72" s="13"/>
    </row>
    <row r="73" spans="1:65" ht="1.5" customHeight="1" x14ac:dyDescent="0.2">
      <c r="C73" s="205"/>
      <c r="D73" s="206"/>
      <c r="E73" s="207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</row>
    <row r="74" spans="1:65" ht="22.5" customHeight="1" x14ac:dyDescent="0.2">
      <c r="B74" s="209" t="str">
        <f>IF( NOT( AL74), AL$1, IF( NOT( $AM74), AM$1, AN$1))</f>
        <v>Nepotpun unos.</v>
      </c>
      <c r="D74" s="10"/>
      <c r="E74" s="27" t="s">
        <v>71</v>
      </c>
      <c r="F74" s="13"/>
      <c r="G74" s="274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D74"/>
      <c r="AE74"/>
      <c r="AF74"/>
      <c r="AG74"/>
      <c r="AH74"/>
      <c r="AI74"/>
      <c r="AJ74"/>
      <c r="AL74" s="54" t="b">
        <f>LEN(AN74) &gt; 0</f>
        <v>0</v>
      </c>
      <c r="AM74" s="54" t="b">
        <f>G74 &lt;&gt; ""</f>
        <v>0</v>
      </c>
      <c r="AN74" s="210" t="str">
        <f>CONCATENATE( G74)</f>
        <v/>
      </c>
    </row>
    <row r="75" spans="1:65" ht="1.5" customHeight="1" x14ac:dyDescent="0.2">
      <c r="B75" s="209"/>
      <c r="D75" s="10"/>
      <c r="E75" s="3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D75"/>
      <c r="AE75"/>
      <c r="AF75"/>
      <c r="AG75"/>
      <c r="AH75"/>
      <c r="AI75"/>
      <c r="AJ75"/>
      <c r="AL75" s="211"/>
      <c r="AM75" s="211"/>
      <c r="AN75" s="212"/>
    </row>
    <row r="76" spans="1:65" x14ac:dyDescent="0.2">
      <c r="B76" s="209"/>
      <c r="D76" s="10"/>
      <c r="E76" s="276" t="s">
        <v>73</v>
      </c>
      <c r="F76" s="13"/>
      <c r="G76" s="209" t="s">
        <v>44</v>
      </c>
      <c r="H76" s="209"/>
      <c r="I76" s="209"/>
      <c r="J76" s="209" t="s">
        <v>45</v>
      </c>
      <c r="K76" s="209"/>
      <c r="L76" s="209"/>
      <c r="M76" s="209" t="s">
        <v>46</v>
      </c>
      <c r="N76" s="209"/>
      <c r="O76" s="209"/>
      <c r="P76" s="209"/>
      <c r="Q76" s="209"/>
      <c r="R76" s="209" t="s">
        <v>74</v>
      </c>
      <c r="S76" s="209"/>
      <c r="T76" s="209"/>
      <c r="U76" s="209" t="s">
        <v>75</v>
      </c>
      <c r="V76" s="209"/>
      <c r="W76" s="13"/>
      <c r="X76" s="209"/>
      <c r="Y76" s="209"/>
      <c r="Z76" s="209"/>
      <c r="AA76" s="209"/>
      <c r="AD76"/>
      <c r="AE76"/>
      <c r="AF76"/>
      <c r="AG76"/>
      <c r="AH76"/>
      <c r="AI76"/>
      <c r="AJ76"/>
      <c r="AL76" s="211"/>
      <c r="AM76" s="211"/>
      <c r="AN76" s="212"/>
    </row>
    <row r="77" spans="1:65" ht="22.5" customHeight="1" x14ac:dyDescent="0.2">
      <c r="B77" s="209" t="str">
        <f>IF( NOT( AL77), AL$1, IF( NOT( $AM77), AM$1, AN$1))</f>
        <v>Nepotpun unos.</v>
      </c>
      <c r="D77" s="10"/>
      <c r="E77" s="268"/>
      <c r="F77" s="13"/>
      <c r="G77" s="267"/>
      <c r="H77" s="267"/>
      <c r="I77" s="13" t="s">
        <v>76</v>
      </c>
      <c r="J77" s="267"/>
      <c r="K77" s="267"/>
      <c r="L77" s="13" t="s">
        <v>76</v>
      </c>
      <c r="M77" s="267"/>
      <c r="N77" s="267"/>
      <c r="O77" s="267"/>
      <c r="P77" s="267"/>
      <c r="Q77" s="13" t="s">
        <v>8</v>
      </c>
      <c r="R77" s="267"/>
      <c r="S77" s="267"/>
      <c r="T77" s="13" t="s">
        <v>77</v>
      </c>
      <c r="U77" s="267"/>
      <c r="V77" s="267"/>
      <c r="W77" s="14"/>
      <c r="X77" s="13"/>
      <c r="Y77" s="13"/>
      <c r="Z77" s="13"/>
      <c r="AA77" s="13"/>
      <c r="AD77"/>
      <c r="AE77"/>
      <c r="AF77"/>
      <c r="AG77"/>
      <c r="AH77"/>
      <c r="AI77"/>
      <c r="AJ77"/>
      <c r="AL77" s="54" t="b">
        <f>AND( G77 &lt;&gt; "", J77 &lt;&gt; "", M77 &lt;&gt; "", AL80)</f>
        <v>0</v>
      </c>
      <c r="AM77" s="54" t="b">
        <f>AND( IF( AL77, TEXT( DATE( M77, J77, G77), "dd.mm.yyyy" ) = TEXT( TEXT( G77, "00") &amp; "." &amp; TEXT( J77, "00") &amp;"." &amp; M77, "dd.mm.yyyy"), FALSE), AM80)</f>
        <v>0</v>
      </c>
      <c r="AN77" s="213" t="str">
        <f>IF( AM77, TEXT( DATE( M77, J77, G77), "dd.mm.yyyy"), "")</f>
        <v/>
      </c>
      <c r="AO77" s="40">
        <f>IF( AM77, DATE( M77, J77, G77), 0)</f>
        <v>0</v>
      </c>
    </row>
    <row r="78" spans="1:65" ht="1.5" customHeight="1" x14ac:dyDescent="0.2">
      <c r="B78" s="209"/>
      <c r="D78" s="10"/>
      <c r="E78" s="214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3"/>
      <c r="R78" s="13"/>
      <c r="S78" s="14"/>
      <c r="T78" s="14"/>
      <c r="U78" s="14"/>
      <c r="V78" s="14"/>
      <c r="W78" s="14"/>
      <c r="X78" s="13"/>
      <c r="Y78" s="13"/>
      <c r="Z78" s="13"/>
      <c r="AA78" s="13"/>
      <c r="AD78"/>
      <c r="AE78"/>
      <c r="AF78"/>
      <c r="AG78"/>
      <c r="AH78"/>
      <c r="AI78"/>
      <c r="AJ78"/>
      <c r="AL78" s="215"/>
      <c r="AM78" s="215"/>
      <c r="AN78" s="216"/>
    </row>
    <row r="79" spans="1:65" x14ac:dyDescent="0.2">
      <c r="B79" s="209"/>
      <c r="D79" s="10"/>
      <c r="E79" s="268" t="s">
        <v>78</v>
      </c>
      <c r="F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3"/>
      <c r="Y79" s="13"/>
      <c r="Z79" s="13"/>
      <c r="AA79" s="13"/>
      <c r="AD79"/>
      <c r="AE79"/>
      <c r="AF79"/>
      <c r="AG79"/>
      <c r="AH79"/>
      <c r="AI79"/>
      <c r="AJ79"/>
      <c r="AL79" s="215"/>
      <c r="AM79" s="215"/>
      <c r="AN79" s="216"/>
    </row>
    <row r="80" spans="1:65" ht="22.5" customHeight="1" x14ac:dyDescent="0.2">
      <c r="B80" s="209"/>
      <c r="D80" s="10"/>
      <c r="E80" s="268"/>
      <c r="F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3"/>
      <c r="Y80" s="13"/>
      <c r="Z80" s="13"/>
      <c r="AA80" s="13"/>
      <c r="AD80"/>
      <c r="AE80"/>
      <c r="AF80"/>
      <c r="AG80"/>
      <c r="AH80"/>
      <c r="AI80"/>
      <c r="AJ80"/>
      <c r="AL80" s="54" t="b">
        <f>AND( R77 &lt;&gt; "", U77 &lt;&gt; "")</f>
        <v>0</v>
      </c>
      <c r="AM80" s="54" t="b">
        <f>IF( AL80, TEXT( TIME( R77, U77, 0),  "hh:mm" ) = TEXT( TEXT( R77, "00") &amp; ":" &amp; TEXT( U77, "00"), "hh:mm"), FALSE)</f>
        <v>0</v>
      </c>
      <c r="AN80" s="213" t="str">
        <f>IF( AM80, TEXT( TIME( R77, U77, 0), "hh.mm"), "")</f>
        <v/>
      </c>
    </row>
    <row r="81" spans="2:40" ht="1.5" customHeight="1" x14ac:dyDescent="0.2">
      <c r="B81" s="209"/>
      <c r="D81" s="10"/>
      <c r="E81" s="3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L81" s="211"/>
      <c r="AM81" s="211"/>
      <c r="AN81" s="212"/>
    </row>
    <row r="82" spans="2:40" ht="19.5" customHeight="1" x14ac:dyDescent="0.2">
      <c r="B82" s="209"/>
      <c r="D82" s="10"/>
      <c r="E82" s="27" t="s">
        <v>79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L82" s="209"/>
      <c r="AM82" s="209"/>
      <c r="AN82" s="14"/>
    </row>
    <row r="83" spans="2:40" ht="1.5" customHeight="1" x14ac:dyDescent="0.2">
      <c r="B83" s="209"/>
      <c r="D83" s="10"/>
      <c r="E83" s="3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L83" s="209"/>
      <c r="AM83" s="209"/>
      <c r="AN83" s="14"/>
    </row>
    <row r="84" spans="2:40" ht="37.5" customHeight="1" x14ac:dyDescent="0.2">
      <c r="B84" s="209" t="str">
        <f>IF( NOT( AL84), AL$1, IF( NOT( $AM84), AM$1, AN$1))</f>
        <v>Nepotpun unos.</v>
      </c>
      <c r="D84" s="10"/>
      <c r="E84" s="217" t="s">
        <v>80</v>
      </c>
      <c r="F84" s="13"/>
      <c r="G84" s="269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C84" s="37" t="s">
        <v>81</v>
      </c>
      <c r="AL84" s="54" t="b">
        <f>LEN(AN84) &gt; 0</f>
        <v>0</v>
      </c>
      <c r="AM84" s="54" t="b">
        <f>AND( ISNUMBER( SEARCH( " ", G84)), G84 &lt;&gt; "")</f>
        <v>0</v>
      </c>
      <c r="AN84" s="210" t="str">
        <f>CONCATENATE( G84)</f>
        <v/>
      </c>
    </row>
    <row r="85" spans="2:40" ht="1.5" customHeight="1" x14ac:dyDescent="0.2">
      <c r="D85" s="10"/>
      <c r="E85" s="3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2:40" x14ac:dyDescent="0.2">
      <c r="E86" s="14"/>
      <c r="F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8" spans="2:40" x14ac:dyDescent="0.2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2:40" x14ac:dyDescent="0.2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2:40" x14ac:dyDescent="0.2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2:40" x14ac:dyDescent="0.2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2:40" x14ac:dyDescent="0.2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2:40" x14ac:dyDescent="0.2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2:40" x14ac:dyDescent="0.2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</sheetData>
  <sheetProtection algorithmName="SHA-512" hashValue="GBQFhZFofEgHN2lufTNpaGVsklHTFoIxlwRHhafVZ1gQaKOebgLbBiB/WcSWm8AxeYtFepQXgXvObab5KrybFA==" saltValue="HYgPcdxXjG5eCfRnH1SGng==" spinCount="100000" sheet="1" objects="1" scenarios="1" selectLockedCells="1"/>
  <dataConsolidate/>
  <mergeCells count="75">
    <mergeCell ref="U77:V77"/>
    <mergeCell ref="E79:E80"/>
    <mergeCell ref="G84:AA84"/>
    <mergeCell ref="D67:N67"/>
    <mergeCell ref="D68:N68"/>
    <mergeCell ref="D69:N69"/>
    <mergeCell ref="D70:N70"/>
    <mergeCell ref="G74:AA74"/>
    <mergeCell ref="E76:E77"/>
    <mergeCell ref="G77:H77"/>
    <mergeCell ref="J77:K77"/>
    <mergeCell ref="M77:P77"/>
    <mergeCell ref="R77:S77"/>
    <mergeCell ref="D66:N66"/>
    <mergeCell ref="D55:N55"/>
    <mergeCell ref="D56:N56"/>
    <mergeCell ref="D57:N57"/>
    <mergeCell ref="D58:N58"/>
    <mergeCell ref="D59:N59"/>
    <mergeCell ref="D60:N60"/>
    <mergeCell ref="D61:N61"/>
    <mergeCell ref="D62:N62"/>
    <mergeCell ref="D63:N63"/>
    <mergeCell ref="D64:N64"/>
    <mergeCell ref="D65:N65"/>
    <mergeCell ref="D54:N54"/>
    <mergeCell ref="D43:N43"/>
    <mergeCell ref="D44:N44"/>
    <mergeCell ref="D45:N45"/>
    <mergeCell ref="D46:N46"/>
    <mergeCell ref="D47:N47"/>
    <mergeCell ref="D48:N48"/>
    <mergeCell ref="D49:N49"/>
    <mergeCell ref="D50:N50"/>
    <mergeCell ref="D51:N51"/>
    <mergeCell ref="D52:N52"/>
    <mergeCell ref="D53:N53"/>
    <mergeCell ref="D42:N42"/>
    <mergeCell ref="D31:N31"/>
    <mergeCell ref="D32:N32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BA18:BD18"/>
    <mergeCell ref="BE18:BG18"/>
    <mergeCell ref="BH18:BI18"/>
    <mergeCell ref="D30:N30"/>
    <mergeCell ref="D20:N20"/>
    <mergeCell ref="O20:AA20"/>
    <mergeCell ref="D21:N21"/>
    <mergeCell ref="D22:N22"/>
    <mergeCell ref="D23:N23"/>
    <mergeCell ref="D24:N24"/>
    <mergeCell ref="D25:N25"/>
    <mergeCell ref="D26:N26"/>
    <mergeCell ref="D27:N27"/>
    <mergeCell ref="D28:N28"/>
    <mergeCell ref="D29:N29"/>
    <mergeCell ref="D19:N19"/>
    <mergeCell ref="AV18:AX18"/>
    <mergeCell ref="AY18:AZ18"/>
    <mergeCell ref="AH18:AI18"/>
    <mergeCell ref="AQ18:AR18"/>
    <mergeCell ref="AS18:AU18"/>
    <mergeCell ref="O19:AA19"/>
    <mergeCell ref="AD19:AF19"/>
    <mergeCell ref="G11:AA11"/>
    <mergeCell ref="G16:AA16"/>
    <mergeCell ref="AD18:AF18"/>
  </mergeCells>
  <conditionalFormatting sqref="AD16">
    <cfRule type="expression" dxfId="31" priority="2" stopIfTrue="1">
      <formula>$B14&lt;&gt;$AN$1</formula>
    </cfRule>
  </conditionalFormatting>
  <conditionalFormatting sqref="B9:B18 B21:B84">
    <cfRule type="expression" dxfId="30" priority="3" stopIfTrue="1">
      <formula>$B9&lt;&gt;$AN$1</formula>
    </cfRule>
  </conditionalFormatting>
  <conditionalFormatting sqref="AO21:BJ70">
    <cfRule type="expression" dxfId="29" priority="1">
      <formula>IF( $AN21, FALSE, NOT(AO21))</formula>
    </cfRule>
  </conditionalFormatting>
  <dataValidations count="16">
    <dataValidation type="list" showInputMessage="1" showErrorMessage="1" errorTitle="Neispravan iznos" error="Izaberite/unesite Da ili Ne." prompt="Ako je kolona 7 = Da onda se u kolonu Referenca obavezno unosi vrsta javnog prihoda/šifra opštine (npr. 711211/002). _x000a_Ukoliko želite da unesete neki dodatni podatak unosite ga nakon šifre opštine (npr. 711211/002/juli2016)." sqref="AI21:AI70" xr:uid="{00000000-0002-0000-0000-000000000000}">
      <formula1>$AV$2:$AV$3</formula1>
    </dataValidation>
    <dataValidation type="list" showInputMessage="1" showErrorMessage="1" errorTitle="Neispravan iznos" error="Izaberite/unesite Da ili Ne." prompt="Ako se prijavljuje avansna obaveza (kolona 6 = Da), ne unosi se datum u rok dospijeća. " sqref="AH21:AH70" xr:uid="{00000000-0002-0000-0000-000001000000}">
      <formula1>$AV$2:$AV$3</formula1>
    </dataValidation>
    <dataValidation allowBlank="1" showInputMessage="1" showErrorMessage="1" prompt="Ako je kolona 7 = Da onda se u kolonu Napomena obavezno unosi šifra odgovarajuće budžetske organizacije (npr. 9999999). Ukoliko želite da unesete neki dodatni podatak unosite ga nakon šifre budžetske organizacije (npr. 9999999/1565165165)." sqref="AK21:AK70" xr:uid="{00000000-0002-0000-0000-000002000000}"/>
    <dataValidation type="whole" allowBlank="1" showInputMessage="1" showErrorMessage="1" errorTitle="Neispravan unos." error="Godina mora biti u opsegu 1990 - 2050." sqref="AF21:AF70" xr:uid="{00000000-0002-0000-0000-000003000000}">
      <formula1>1990</formula1>
      <formula2>2050</formula2>
    </dataValidation>
    <dataValidation type="whole" allowBlank="1" showInputMessage="1" showErrorMessage="1" errorTitle="Neispravan unos." error="Unesite cijeli broj za dan u mjesecu." prompt="Ako se prijavljuje avansna obaveza (kolona 6 = Da), ne unosi se datum u rok dospijeća." sqref="AD21:AD70" xr:uid="{00000000-0002-0000-0000-000004000000}">
      <formula1>1</formula1>
      <formula2>31</formula2>
    </dataValidation>
    <dataValidation allowBlank="1" showInputMessage="1" showErrorMessage="1" prompt="Obaveze prema subjektima koji nisu učesnici sistema će biti preskočene." sqref="D21:N70" xr:uid="{00000000-0002-0000-0000-000005000000}"/>
    <dataValidation type="whole" showErrorMessage="1" errorTitle="Neispravan unos!" error="Popunite krajnji datum isteka i unesite cijeli broj za godinu." sqref="M77:P77" xr:uid="{00000000-0002-0000-0000-000006000000}">
      <formula1>YEAR(_VersionDate)-1</formula1>
      <formula2>YEAR(_VersionDate)+10</formula2>
    </dataValidation>
    <dataValidation type="whole" allowBlank="1" showErrorMessage="1" errorTitle="Neispravan unos!" error="Unesite cijeli broj za mjesec._x000a_Od 1 do 12." sqref="J77:K77" xr:uid="{00000000-0002-0000-0000-000007000000}">
      <formula1>1</formula1>
      <formula2>12</formula2>
    </dataValidation>
    <dataValidation type="whole" allowBlank="1" showErrorMessage="1" errorTitle="Neispravan unos!" error="Unesite cijeli broj za dan u mjesecu." sqref="G77:H77" xr:uid="{00000000-0002-0000-0000-000008000000}">
      <formula1>1</formula1>
      <formula2>31</formula2>
    </dataValidation>
    <dataValidation type="whole" allowBlank="1" showInputMessage="1" showErrorMessage="1" errorTitle="Neispravan unos!" error="Unesite cijeli broj od 0 do 9." prompt="Sve podatke unesite putem tastature, bez opcija Copy/Paste." sqref="O21:O70" xr:uid="{00000000-0002-0000-0000-000009000000}">
      <formula1>0</formula1>
      <formula2>9</formula2>
    </dataValidation>
    <dataValidation type="decimal" operator="greaterThanOrEqual" allowBlank="1" showInputMessage="1" showErrorMessage="1" errorTitle="Pogrešan unos." error="Potrebno je unijeti pozitivan broj sa najviše dva decimalna mjesta." prompt="Unesite pozitivan broj sa najviše dva decimalna mjesta." sqref="AC21:AC70" xr:uid="{00000000-0002-0000-0000-00000A000000}">
      <formula1>0.01</formula1>
    </dataValidation>
    <dataValidation type="whole" allowBlank="1" showErrorMessage="1" errorTitle="Neispravan unos!" error="Unesite cijeli broj od 0 do 23." sqref="R77:S77" xr:uid="{00000000-0002-0000-0000-00000B000000}">
      <formula1>0</formula1>
      <formula2>23</formula2>
    </dataValidation>
    <dataValidation type="whole" allowBlank="1" showErrorMessage="1" errorTitle="Neispravan unos!" error="Unesite cijeli broj od 0 do 59." sqref="U77:V77" xr:uid="{00000000-0002-0000-0000-00000C000000}">
      <formula1>0</formula1>
      <formula2>59</formula2>
    </dataValidation>
    <dataValidation type="whole" allowBlank="1" showErrorMessage="1" errorTitle="Neispravan unos!" error="Unesite cijeli broj od 0 do 9." sqref="N5:P5 G9:S9 X14:Y14 O14:V14 K14:M14 G14:I14 R5 G5:L5 P21:AA70" xr:uid="{00000000-0002-0000-0000-00000D000000}">
      <formula1>0</formula1>
      <formula2>9</formula2>
    </dataValidation>
    <dataValidation type="textLength" showInputMessage="1" showErrorMessage="1" errorTitle="Neispravna referenca" error="Raferenca je obavezna. Maksimalna dužina je 255 karaktera." prompt="Ako je kolona 7 = Da onda se  u kolonu Referenca obavezno unosi vrsta javnog prihoda/šifra opštine (npr. 711211/002). Ukoliko želite da unesete neki dodatni podatak unosite ga nakon šifre opštine (npr. 711211/002/juli2016)." sqref="AJ21:AJ70" xr:uid="{00000000-0002-0000-0000-00000E000000}">
      <formula1>1</formula1>
      <formula2>255</formula2>
    </dataValidation>
    <dataValidation type="whole" allowBlank="1" showInputMessage="1" showErrorMessage="1" errorTitle="Neispravan unos." error="Unesite cijeli broj za mjesec._x000a_Od 1 do 12." sqref="AE21:AE70" xr:uid="{00000000-0002-0000-0000-00000F000000}">
      <formula1>1</formula1>
      <formula2>12</formula2>
    </dataValidation>
  </dataValidations>
  <pageMargins left="0.27559055118110237" right="0.27559055118110237" top="0.51181102362204722" bottom="0.51181102362204722" header="0.19685039370078741" footer="0.19685039370078741"/>
  <pageSetup paperSize="9" scale="49" fitToWidth="2" fitToHeight="2" orientation="landscape" r:id="rId1"/>
  <headerFooter>
    <oddHeader>&amp;L&amp;14Jedinstveni sistem za multilateralne kompenzacije i cesije&amp;C&amp;20Obrazac za prijavu obaveza (&amp;"Tahoma,Bold"MLK-2&amp;"Tahoma,Regular")&amp;R&amp;14Banjalučka berza hartija od vrijednosti a.d. Banja Luka</oddHeader>
    <oddFooter>&amp;R&amp;14Strana &amp;P od &amp;N</oddFooter>
  </headerFooter>
  <rowBreaks count="1" manualBreakCount="1">
    <brk id="45" min="2" max="4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/>
    <pageSetUpPr fitToPage="1"/>
  </sheetPr>
  <dimension ref="A1:AF1224"/>
  <sheetViews>
    <sheetView showGridLines="0" showRowColHeaders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ColWidth="0" defaultRowHeight="15" x14ac:dyDescent="0.2"/>
  <cols>
    <col min="1" max="1" width="4.44140625" style="219" customWidth="1"/>
    <col min="2" max="2" width="25.21875" style="219" customWidth="1"/>
    <col min="3" max="3" width="4.44140625" style="219" customWidth="1"/>
    <col min="4" max="4" width="15.44140625" style="219" customWidth="1"/>
    <col min="5" max="5" width="66.44140625" style="219" customWidth="1"/>
    <col min="6" max="6" width="11.33203125" style="219" customWidth="1"/>
    <col min="7" max="7" width="19.44140625" style="219" bestFit="1" customWidth="1"/>
    <col min="8" max="8" width="12.88671875" style="219" customWidth="1"/>
    <col min="9" max="9" width="4.44140625" style="219" customWidth="1"/>
    <col min="10" max="10" width="9.109375" style="218" customWidth="1"/>
    <col min="11" max="11" width="41.6640625" style="218" customWidth="1"/>
    <col min="12" max="12" width="12.44140625" style="218" customWidth="1"/>
    <col min="13" max="13" width="30" style="218" customWidth="1"/>
    <col min="14" max="14" width="15.44140625" customWidth="1"/>
    <col min="15" max="15" width="4.44140625" style="218" customWidth="1"/>
    <col min="16" max="16" width="15.5546875" style="219" customWidth="1"/>
    <col min="17" max="17" width="33.6640625" style="219" customWidth="1"/>
    <col min="18" max="18" width="8.77734375" style="219" customWidth="1"/>
    <col min="19" max="19" width="14.5546875" style="219" bestFit="1" customWidth="1"/>
    <col min="20" max="20" width="4.44140625" style="219" customWidth="1"/>
    <col min="21" max="21" width="11.77734375" style="219" customWidth="1"/>
    <col min="22" max="22" width="14.5546875" style="219" bestFit="1" customWidth="1"/>
    <col min="23" max="23" width="107.21875" style="219" customWidth="1"/>
    <col min="24" max="24" width="4.44140625" style="219" customWidth="1"/>
    <col min="25" max="25" width="11.109375" style="219" customWidth="1"/>
    <col min="26" max="26" width="83.44140625" style="219" bestFit="1" customWidth="1"/>
    <col min="27" max="27" width="15.33203125" style="219" customWidth="1"/>
    <col min="28" max="28" width="81.109375" style="219" bestFit="1" customWidth="1"/>
    <col min="29" max="29" width="14.109375" style="219" hidden="1" customWidth="1"/>
    <col min="30" max="30" width="4.44140625" style="219" customWidth="1"/>
    <col min="31" max="31" width="11" style="219" hidden="1" customWidth="1"/>
    <col min="32" max="32" width="13.5546875" style="219" hidden="1" customWidth="1"/>
    <col min="33" max="16384" width="8.88671875" style="219" hidden="1"/>
  </cols>
  <sheetData>
    <row r="1" spans="2:32" x14ac:dyDescent="0.2">
      <c r="B1" s="218"/>
      <c r="D1" s="220"/>
      <c r="J1" s="220"/>
      <c r="N1" s="218"/>
      <c r="P1" s="220"/>
      <c r="U1" s="220"/>
      <c r="V1" s="221"/>
      <c r="Y1" s="220"/>
    </row>
    <row r="2" spans="2:32" ht="30" customHeight="1" x14ac:dyDescent="0.2">
      <c r="B2" s="222" t="s">
        <v>82</v>
      </c>
      <c r="D2" s="223" t="s">
        <v>14</v>
      </c>
      <c r="E2" s="223" t="s">
        <v>83</v>
      </c>
      <c r="F2" s="223" t="s">
        <v>84</v>
      </c>
      <c r="G2" s="223" t="s">
        <v>85</v>
      </c>
      <c r="H2" s="223" t="s">
        <v>86</v>
      </c>
      <c r="J2" s="223" t="s">
        <v>87</v>
      </c>
      <c r="K2" s="223" t="s">
        <v>88</v>
      </c>
      <c r="L2" s="223" t="s">
        <v>84</v>
      </c>
      <c r="M2" s="223" t="s">
        <v>85</v>
      </c>
      <c r="N2" s="223" t="s">
        <v>86</v>
      </c>
      <c r="P2" s="223" t="s">
        <v>14</v>
      </c>
      <c r="Q2" s="223" t="s">
        <v>89</v>
      </c>
      <c r="R2" s="223" t="s">
        <v>90</v>
      </c>
      <c r="S2" s="223" t="s">
        <v>91</v>
      </c>
      <c r="U2" s="223" t="s">
        <v>92</v>
      </c>
      <c r="V2" s="223" t="s">
        <v>93</v>
      </c>
      <c r="W2" s="223" t="s">
        <v>94</v>
      </c>
      <c r="Y2" s="223" t="s">
        <v>92</v>
      </c>
      <c r="Z2" s="223" t="s">
        <v>94</v>
      </c>
      <c r="AA2" s="223" t="s">
        <v>95</v>
      </c>
      <c r="AB2" s="223" t="s">
        <v>96</v>
      </c>
      <c r="AC2" s="224" t="s">
        <v>97</v>
      </c>
      <c r="AE2" s="225" t="s">
        <v>98</v>
      </c>
      <c r="AF2" s="225" t="s">
        <v>99</v>
      </c>
    </row>
    <row r="3" spans="2:32" x14ac:dyDescent="0.2">
      <c r="B3" s="226" t="s">
        <v>100</v>
      </c>
      <c r="D3" s="227" t="s">
        <v>101</v>
      </c>
      <c r="E3" t="s">
        <v>102</v>
      </c>
      <c r="F3" t="s">
        <v>72</v>
      </c>
      <c r="G3" t="s">
        <v>103</v>
      </c>
      <c r="H3" t="s">
        <v>104</v>
      </c>
      <c r="J3" s="228">
        <v>101</v>
      </c>
      <c r="K3" s="218" t="s">
        <v>105</v>
      </c>
      <c r="L3" s="218" t="s">
        <v>106</v>
      </c>
      <c r="M3" s="218" t="s">
        <v>107</v>
      </c>
      <c r="N3" s="218" t="s">
        <v>108</v>
      </c>
      <c r="P3" s="229" t="s">
        <v>109</v>
      </c>
      <c r="Q3" s="230" t="s">
        <v>110</v>
      </c>
      <c r="R3" s="231"/>
      <c r="S3" s="231" t="s">
        <v>111</v>
      </c>
      <c r="U3" s="219">
        <v>711112</v>
      </c>
      <c r="V3" s="219" t="s">
        <v>111</v>
      </c>
      <c r="W3" s="219" t="s">
        <v>124</v>
      </c>
      <c r="Y3" s="219" t="s">
        <v>125</v>
      </c>
      <c r="Z3" s="219" t="s">
        <v>126</v>
      </c>
      <c r="AA3" s="219" t="s">
        <v>69</v>
      </c>
      <c r="AB3" s="219" t="s">
        <v>112</v>
      </c>
      <c r="AC3" s="219" t="str">
        <f>CONCATENATE(tPrihodKorisnik[[#This Row],[Vrsta prihoda]],tPrihodKorisnik[[#This Row],[Šifra budžetskog korisnika]])</f>
        <v>7111129999999</v>
      </c>
      <c r="AE3" s="219">
        <v>0</v>
      </c>
      <c r="AF3" s="219" t="s">
        <v>29</v>
      </c>
    </row>
    <row r="4" spans="2:32" x14ac:dyDescent="0.2">
      <c r="B4" s="226" t="s">
        <v>113</v>
      </c>
      <c r="D4" s="227" t="s">
        <v>114</v>
      </c>
      <c r="E4" t="s">
        <v>115</v>
      </c>
      <c r="F4" t="s">
        <v>72</v>
      </c>
      <c r="G4" t="s">
        <v>116</v>
      </c>
      <c r="H4" t="s">
        <v>117</v>
      </c>
      <c r="J4" s="228">
        <v>102</v>
      </c>
      <c r="K4" s="218" t="s">
        <v>118</v>
      </c>
      <c r="L4" s="218" t="s">
        <v>106</v>
      </c>
      <c r="M4" s="218" t="s">
        <v>119</v>
      </c>
      <c r="N4" s="218" t="s">
        <v>120</v>
      </c>
      <c r="P4" s="219" t="s">
        <v>121</v>
      </c>
      <c r="Q4" s="219" t="s">
        <v>68</v>
      </c>
      <c r="R4" s="219" t="s">
        <v>122</v>
      </c>
      <c r="S4" s="219" t="s">
        <v>123</v>
      </c>
      <c r="U4" s="219">
        <v>711118</v>
      </c>
      <c r="V4" s="219" t="s">
        <v>111</v>
      </c>
      <c r="W4" s="219" t="s">
        <v>1646</v>
      </c>
      <c r="Y4" s="240">
        <v>711118</v>
      </c>
      <c r="Z4" s="219" t="s">
        <v>1646</v>
      </c>
      <c r="AA4" s="219" t="s">
        <v>69</v>
      </c>
      <c r="AB4" s="219" t="s">
        <v>112</v>
      </c>
      <c r="AC4" s="219" t="str">
        <f>CONCATENATE(tPrihodKorisnik[[#This Row],[Vrsta prihoda]],tPrihodKorisnik[[#This Row],[Šifra budžetskog korisnika]])</f>
        <v>7111189999999</v>
      </c>
      <c r="AE4" s="219">
        <v>1</v>
      </c>
      <c r="AF4" s="219" t="s">
        <v>41</v>
      </c>
    </row>
    <row r="5" spans="2:32" x14ac:dyDescent="0.2">
      <c r="B5" s="226" t="s">
        <v>127</v>
      </c>
      <c r="D5" s="227" t="s">
        <v>128</v>
      </c>
      <c r="E5" t="s">
        <v>129</v>
      </c>
      <c r="F5" t="s">
        <v>72</v>
      </c>
      <c r="G5" t="s">
        <v>130</v>
      </c>
      <c r="H5" t="s">
        <v>131</v>
      </c>
      <c r="J5" s="228">
        <v>132</v>
      </c>
      <c r="K5" s="218" t="s">
        <v>132</v>
      </c>
      <c r="L5" s="218" t="s">
        <v>133</v>
      </c>
      <c r="M5" s="218" t="s">
        <v>134</v>
      </c>
      <c r="N5" s="218" t="s">
        <v>135</v>
      </c>
      <c r="P5" s="219" t="s">
        <v>136</v>
      </c>
      <c r="Q5" s="219" t="s">
        <v>137</v>
      </c>
      <c r="R5" s="219" t="s">
        <v>138</v>
      </c>
      <c r="S5" s="219" t="s">
        <v>123</v>
      </c>
      <c r="U5" s="219">
        <v>711211</v>
      </c>
      <c r="V5" s="219" t="s">
        <v>111</v>
      </c>
      <c r="W5" s="219" t="s">
        <v>139</v>
      </c>
      <c r="Y5" s="219" t="s">
        <v>140</v>
      </c>
      <c r="Z5" s="219" t="s">
        <v>139</v>
      </c>
      <c r="AA5" s="219" t="s">
        <v>69</v>
      </c>
      <c r="AB5" s="219" t="s">
        <v>112</v>
      </c>
      <c r="AC5" s="219" t="str">
        <f>CONCATENATE(tPrihodKorisnik[[#This Row],[Vrsta prihoda]],tPrihodKorisnik[[#This Row],[Šifra budžetskog korisnika]])</f>
        <v>7112119999999</v>
      </c>
      <c r="AE5" s="219">
        <v>2</v>
      </c>
      <c r="AF5" s="219" t="s">
        <v>30</v>
      </c>
    </row>
    <row r="6" spans="2:32" x14ac:dyDescent="0.2">
      <c r="B6" s="226" t="s">
        <v>141</v>
      </c>
      <c r="D6" s="227" t="s">
        <v>142</v>
      </c>
      <c r="E6" t="s">
        <v>143</v>
      </c>
      <c r="F6" t="s">
        <v>72</v>
      </c>
      <c r="G6" t="s">
        <v>144</v>
      </c>
      <c r="H6" t="s">
        <v>145</v>
      </c>
      <c r="J6" s="228">
        <v>134</v>
      </c>
      <c r="K6" s="218" t="s">
        <v>146</v>
      </c>
      <c r="L6" s="218" t="s">
        <v>147</v>
      </c>
      <c r="M6" s="218" t="s">
        <v>148</v>
      </c>
      <c r="N6" s="218" t="s">
        <v>149</v>
      </c>
      <c r="P6" s="219" t="s">
        <v>150</v>
      </c>
      <c r="Q6" s="219" t="s">
        <v>151</v>
      </c>
      <c r="R6" s="219" t="s">
        <v>152</v>
      </c>
      <c r="S6" s="219" t="s">
        <v>123</v>
      </c>
      <c r="U6" s="219">
        <v>711212</v>
      </c>
      <c r="V6" s="219" t="s">
        <v>111</v>
      </c>
      <c r="W6" s="219" t="s">
        <v>153</v>
      </c>
      <c r="Y6" s="219" t="s">
        <v>154</v>
      </c>
      <c r="Z6" s="219" t="s">
        <v>153</v>
      </c>
      <c r="AA6" s="219" t="s">
        <v>69</v>
      </c>
      <c r="AB6" s="219" t="s">
        <v>112</v>
      </c>
      <c r="AC6" s="219" t="str">
        <f>CONCATENATE(tPrihodKorisnik[[#This Row],[Vrsta prihoda]],tPrihodKorisnik[[#This Row],[Šifra budžetskog korisnika]])</f>
        <v>7112129999999</v>
      </c>
      <c r="AE6" s="219">
        <v>3</v>
      </c>
      <c r="AF6" s="219" t="s">
        <v>42</v>
      </c>
    </row>
    <row r="7" spans="2:32" x14ac:dyDescent="0.2">
      <c r="B7" s="226" t="s">
        <v>155</v>
      </c>
      <c r="D7" s="227" t="s">
        <v>156</v>
      </c>
      <c r="E7" t="s">
        <v>157</v>
      </c>
      <c r="F7" t="s">
        <v>72</v>
      </c>
      <c r="G7" t="s">
        <v>158</v>
      </c>
      <c r="H7" t="s">
        <v>159</v>
      </c>
      <c r="J7" s="228">
        <v>137</v>
      </c>
      <c r="K7" s="218" t="s">
        <v>160</v>
      </c>
      <c r="L7" s="218" t="s">
        <v>106</v>
      </c>
      <c r="M7" s="218" t="s">
        <v>161</v>
      </c>
      <c r="N7" s="218" t="s">
        <v>162</v>
      </c>
      <c r="P7" s="219" t="s">
        <v>163</v>
      </c>
      <c r="Q7" s="219" t="s">
        <v>164</v>
      </c>
      <c r="R7" s="219" t="s">
        <v>165</v>
      </c>
      <c r="S7" s="219" t="s">
        <v>123</v>
      </c>
      <c r="U7" s="219">
        <v>711213</v>
      </c>
      <c r="V7" s="219" t="s">
        <v>111</v>
      </c>
      <c r="W7" s="219" t="s">
        <v>166</v>
      </c>
      <c r="Y7" s="219" t="s">
        <v>167</v>
      </c>
      <c r="Z7" s="219" t="s">
        <v>166</v>
      </c>
      <c r="AA7" s="219" t="s">
        <v>69</v>
      </c>
      <c r="AB7" s="219" t="s">
        <v>112</v>
      </c>
      <c r="AC7" s="219" t="str">
        <f>CONCATENATE(tPrihodKorisnik[[#This Row],[Vrsta prihoda]],tPrihodKorisnik[[#This Row],[Šifra budžetskog korisnika]])</f>
        <v>7112139999999</v>
      </c>
      <c r="AE7" s="219">
        <v>4</v>
      </c>
      <c r="AF7" s="219" t="s">
        <v>32</v>
      </c>
    </row>
    <row r="8" spans="2:32" x14ac:dyDescent="0.2">
      <c r="D8" s="227" t="s">
        <v>168</v>
      </c>
      <c r="E8" t="s">
        <v>169</v>
      </c>
      <c r="F8" t="s">
        <v>72</v>
      </c>
      <c r="G8" t="s">
        <v>170</v>
      </c>
      <c r="H8" t="s">
        <v>171</v>
      </c>
      <c r="J8" s="228">
        <v>140</v>
      </c>
      <c r="K8" s="218" t="s">
        <v>172</v>
      </c>
      <c r="L8" s="218" t="s">
        <v>106</v>
      </c>
      <c r="M8" s="218" t="s">
        <v>173</v>
      </c>
      <c r="N8" s="218" t="s">
        <v>174</v>
      </c>
      <c r="P8" s="219" t="s">
        <v>175</v>
      </c>
      <c r="Q8" s="219" t="s">
        <v>176</v>
      </c>
      <c r="R8" s="219" t="s">
        <v>177</v>
      </c>
      <c r="S8" s="219" t="s">
        <v>123</v>
      </c>
      <c r="U8" s="219">
        <v>711311</v>
      </c>
      <c r="V8" s="219" t="s">
        <v>111</v>
      </c>
      <c r="W8" s="219" t="s">
        <v>178</v>
      </c>
      <c r="Y8" s="219" t="s">
        <v>179</v>
      </c>
      <c r="Z8" s="219" t="s">
        <v>178</v>
      </c>
      <c r="AA8" s="219" t="s">
        <v>69</v>
      </c>
      <c r="AB8" s="219" t="s">
        <v>112</v>
      </c>
      <c r="AC8" s="219" t="str">
        <f>CONCATENATE(tPrihodKorisnik[[#This Row],[Vrsta prihoda]],tPrihodKorisnik[[#This Row],[Šifra budžetskog korisnika]])</f>
        <v>7113119999999</v>
      </c>
      <c r="AE8" s="219">
        <v>5</v>
      </c>
      <c r="AF8" s="219" t="s">
        <v>26</v>
      </c>
    </row>
    <row r="9" spans="2:32" x14ac:dyDescent="0.2">
      <c r="D9" s="227" t="s">
        <v>180</v>
      </c>
      <c r="E9" t="s">
        <v>181</v>
      </c>
      <c r="F9" t="s">
        <v>72</v>
      </c>
      <c r="G9" t="s">
        <v>182</v>
      </c>
      <c r="H9" t="s">
        <v>183</v>
      </c>
      <c r="J9" s="228">
        <v>141</v>
      </c>
      <c r="K9" s="218" t="s">
        <v>184</v>
      </c>
      <c r="L9" s="218" t="s">
        <v>106</v>
      </c>
      <c r="M9" s="218" t="s">
        <v>185</v>
      </c>
      <c r="N9" s="218" t="s">
        <v>186</v>
      </c>
      <c r="P9" s="219" t="s">
        <v>187</v>
      </c>
      <c r="Q9" s="219" t="s">
        <v>188</v>
      </c>
      <c r="R9" s="219" t="s">
        <v>189</v>
      </c>
      <c r="S9" s="219" t="s">
        <v>123</v>
      </c>
      <c r="U9" s="219">
        <v>711313</v>
      </c>
      <c r="V9" s="219" t="s">
        <v>111</v>
      </c>
      <c r="W9" s="219" t="s">
        <v>196</v>
      </c>
      <c r="Y9" s="219" t="s">
        <v>197</v>
      </c>
      <c r="Z9" s="219" t="s">
        <v>196</v>
      </c>
      <c r="AA9" s="219" t="s">
        <v>69</v>
      </c>
      <c r="AB9" s="219" t="s">
        <v>112</v>
      </c>
      <c r="AC9" s="219" t="str">
        <f>CONCATENATE(tPrihodKorisnik[[#This Row],[Vrsta prihoda]],tPrihodKorisnik[[#This Row],[Šifra budžetskog korisnika]])</f>
        <v>7113139999999</v>
      </c>
      <c r="AE9" s="219">
        <v>6</v>
      </c>
      <c r="AF9" s="219" t="s">
        <v>33</v>
      </c>
    </row>
    <row r="10" spans="2:32" x14ac:dyDescent="0.2">
      <c r="J10" s="228">
        <v>154</v>
      </c>
      <c r="K10" s="218" t="s">
        <v>190</v>
      </c>
      <c r="L10" s="218" t="s">
        <v>106</v>
      </c>
      <c r="M10" s="218" t="s">
        <v>191</v>
      </c>
      <c r="N10" s="218" t="s">
        <v>192</v>
      </c>
      <c r="P10" s="219" t="s">
        <v>193</v>
      </c>
      <c r="Q10" s="219" t="s">
        <v>194</v>
      </c>
      <c r="R10" s="219" t="s">
        <v>195</v>
      </c>
      <c r="S10" s="219" t="s">
        <v>123</v>
      </c>
      <c r="U10" s="219">
        <v>712113</v>
      </c>
      <c r="V10" s="219" t="s">
        <v>111</v>
      </c>
      <c r="W10" s="219" t="s">
        <v>205</v>
      </c>
      <c r="Y10" s="219" t="s">
        <v>206</v>
      </c>
      <c r="Z10" s="219" t="s">
        <v>207</v>
      </c>
      <c r="AA10" s="219" t="s">
        <v>69</v>
      </c>
      <c r="AB10" s="219" t="s">
        <v>112</v>
      </c>
      <c r="AC10" s="219" t="str">
        <f>CONCATENATE(tPrihodKorisnik[[#This Row],[Vrsta prihoda]],tPrihodKorisnik[[#This Row],[Šifra budžetskog korisnika]])</f>
        <v>7121139999999</v>
      </c>
      <c r="AE10" s="219">
        <v>7</v>
      </c>
      <c r="AF10" s="219" t="s">
        <v>198</v>
      </c>
    </row>
    <row r="11" spans="2:32" x14ac:dyDescent="0.2">
      <c r="J11" s="228">
        <v>160</v>
      </c>
      <c r="K11" s="218" t="s">
        <v>199</v>
      </c>
      <c r="L11" s="218" t="s">
        <v>106</v>
      </c>
      <c r="M11" s="218" t="s">
        <v>200</v>
      </c>
      <c r="N11" s="218" t="s">
        <v>201</v>
      </c>
      <c r="P11" s="219" t="s">
        <v>202</v>
      </c>
      <c r="Q11" s="219" t="s">
        <v>203</v>
      </c>
      <c r="R11" s="219" t="s">
        <v>204</v>
      </c>
      <c r="S11" s="219" t="s">
        <v>123</v>
      </c>
      <c r="U11" s="219">
        <v>712114</v>
      </c>
      <c r="V11" s="219" t="s">
        <v>111</v>
      </c>
      <c r="W11" s="219" t="s">
        <v>215</v>
      </c>
      <c r="Y11" s="219" t="s">
        <v>216</v>
      </c>
      <c r="Z11" s="219" t="s">
        <v>215</v>
      </c>
      <c r="AA11" s="219" t="s">
        <v>69</v>
      </c>
      <c r="AB11" s="219" t="s">
        <v>112</v>
      </c>
      <c r="AC11" s="219" t="str">
        <f>CONCATENATE(tPrihodKorisnik[[#This Row],[Vrsta prihoda]],tPrihodKorisnik[[#This Row],[Šifra budžetskog korisnika]])</f>
        <v>7121149999999</v>
      </c>
      <c r="AE11" s="219">
        <v>8</v>
      </c>
      <c r="AF11" s="219" t="s">
        <v>35</v>
      </c>
    </row>
    <row r="12" spans="2:32" x14ac:dyDescent="0.2">
      <c r="D12" s="219" t="s">
        <v>208</v>
      </c>
      <c r="J12" s="228">
        <v>161</v>
      </c>
      <c r="K12" s="218" t="s">
        <v>209</v>
      </c>
      <c r="L12" s="218" t="s">
        <v>106</v>
      </c>
      <c r="M12" s="218" t="s">
        <v>210</v>
      </c>
      <c r="N12" s="218" t="s">
        <v>211</v>
      </c>
      <c r="P12" s="219" t="s">
        <v>212</v>
      </c>
      <c r="Q12" s="219" t="s">
        <v>213</v>
      </c>
      <c r="R12" s="219" t="s">
        <v>214</v>
      </c>
      <c r="S12" s="219" t="s">
        <v>123</v>
      </c>
      <c r="U12" s="219">
        <v>712121</v>
      </c>
      <c r="V12" s="219" t="s">
        <v>111</v>
      </c>
      <c r="W12" s="219" t="s">
        <v>223</v>
      </c>
      <c r="Y12" s="219" t="s">
        <v>224</v>
      </c>
      <c r="Z12" s="219" t="s">
        <v>225</v>
      </c>
      <c r="AA12" s="219" t="s">
        <v>69</v>
      </c>
      <c r="AB12" s="219" t="s">
        <v>112</v>
      </c>
      <c r="AC12" s="219" t="str">
        <f>CONCATENATE(tPrihodKorisnik[[#This Row],[Vrsta prihoda]],tPrihodKorisnik[[#This Row],[Šifra budžetskog korisnika]])</f>
        <v>7121219999999</v>
      </c>
      <c r="AE12" s="219">
        <v>9</v>
      </c>
      <c r="AF12" s="219" t="s">
        <v>36</v>
      </c>
    </row>
    <row r="13" spans="2:32" x14ac:dyDescent="0.2">
      <c r="D13" s="232"/>
      <c r="J13" s="228">
        <v>182</v>
      </c>
      <c r="K13" s="218" t="s">
        <v>217</v>
      </c>
      <c r="L13" s="218" t="s">
        <v>106</v>
      </c>
      <c r="M13" s="218" t="s">
        <v>218</v>
      </c>
      <c r="N13" s="218" t="s">
        <v>219</v>
      </c>
      <c r="P13" s="219" t="s">
        <v>220</v>
      </c>
      <c r="Q13" s="219" t="s">
        <v>221</v>
      </c>
      <c r="R13" s="219" t="s">
        <v>222</v>
      </c>
      <c r="S13" s="219" t="s">
        <v>123</v>
      </c>
      <c r="U13" s="219">
        <v>712122</v>
      </c>
      <c r="V13" s="219" t="s">
        <v>111</v>
      </c>
      <c r="W13" s="219" t="s">
        <v>232</v>
      </c>
      <c r="Y13" s="219" t="s">
        <v>233</v>
      </c>
      <c r="Z13" s="219" t="s">
        <v>234</v>
      </c>
      <c r="AA13" s="219" t="s">
        <v>69</v>
      </c>
      <c r="AB13" s="219" t="s">
        <v>112</v>
      </c>
      <c r="AC13" s="219" t="str">
        <f>CONCATENATE(tPrihodKorisnik[[#This Row],[Vrsta prihoda]],tPrihodKorisnik[[#This Row],[Šifra budžetskog korisnika]])</f>
        <v>7121229999999</v>
      </c>
    </row>
    <row r="14" spans="2:32" x14ac:dyDescent="0.2">
      <c r="J14" s="228">
        <v>186</v>
      </c>
      <c r="K14" s="218" t="s">
        <v>226</v>
      </c>
      <c r="L14" s="218" t="s">
        <v>106</v>
      </c>
      <c r="M14" s="218" t="s">
        <v>227</v>
      </c>
      <c r="N14" s="218" t="s">
        <v>228</v>
      </c>
      <c r="P14" s="219" t="s">
        <v>229</v>
      </c>
      <c r="Q14" s="219" t="s">
        <v>230</v>
      </c>
      <c r="R14" s="219" t="s">
        <v>231</v>
      </c>
      <c r="S14" s="219" t="s">
        <v>123</v>
      </c>
      <c r="U14" s="219">
        <v>712123</v>
      </c>
      <c r="V14" s="219" t="s">
        <v>111</v>
      </c>
      <c r="W14" s="219" t="s">
        <v>241</v>
      </c>
      <c r="Y14" s="219" t="s">
        <v>242</v>
      </c>
      <c r="Z14" s="219" t="s">
        <v>243</v>
      </c>
      <c r="AA14" s="219" t="s">
        <v>69</v>
      </c>
      <c r="AB14" s="219" t="s">
        <v>112</v>
      </c>
      <c r="AC14" s="219" t="str">
        <f>CONCATENATE(tPrihodKorisnik[[#This Row],[Vrsta prihoda]],tPrihodKorisnik[[#This Row],[Šifra budžetskog korisnika]])</f>
        <v>7121239999999</v>
      </c>
    </row>
    <row r="15" spans="2:32" x14ac:dyDescent="0.2">
      <c r="J15" s="228">
        <v>194</v>
      </c>
      <c r="K15" s="218" t="s">
        <v>235</v>
      </c>
      <c r="L15" s="218" t="s">
        <v>106</v>
      </c>
      <c r="M15" s="218" t="s">
        <v>236</v>
      </c>
      <c r="N15" s="218" t="s">
        <v>237</v>
      </c>
      <c r="P15" s="219" t="s">
        <v>238</v>
      </c>
      <c r="Q15" s="219" t="s">
        <v>239</v>
      </c>
      <c r="R15" s="219" t="s">
        <v>240</v>
      </c>
      <c r="S15" s="219" t="s">
        <v>123</v>
      </c>
      <c r="U15" s="219">
        <v>712124</v>
      </c>
      <c r="V15" s="219" t="s">
        <v>111</v>
      </c>
      <c r="W15" s="219" t="s">
        <v>250</v>
      </c>
      <c r="Y15" s="219" t="s">
        <v>251</v>
      </c>
      <c r="Z15" s="219" t="s">
        <v>250</v>
      </c>
      <c r="AA15" s="219" t="s">
        <v>69</v>
      </c>
      <c r="AB15" s="219" t="s">
        <v>112</v>
      </c>
      <c r="AC15" s="219" t="str">
        <f>CONCATENATE(tPrihodKorisnik[[#This Row],[Vrsta prihoda]],tPrihodKorisnik[[#This Row],[Šifra budžetskog korisnika]])</f>
        <v>7121249999999</v>
      </c>
    </row>
    <row r="16" spans="2:32" x14ac:dyDescent="0.2">
      <c r="J16" s="228">
        <v>195</v>
      </c>
      <c r="K16" s="218" t="s">
        <v>244</v>
      </c>
      <c r="L16" s="218" t="s">
        <v>106</v>
      </c>
      <c r="M16" s="218" t="s">
        <v>245</v>
      </c>
      <c r="N16" s="218" t="s">
        <v>246</v>
      </c>
      <c r="P16" s="219" t="s">
        <v>247</v>
      </c>
      <c r="Q16" s="219" t="s">
        <v>248</v>
      </c>
      <c r="R16" s="219" t="s">
        <v>249</v>
      </c>
      <c r="S16" s="219" t="s">
        <v>123</v>
      </c>
      <c r="U16" s="219">
        <v>712125</v>
      </c>
      <c r="V16" s="219" t="s">
        <v>111</v>
      </c>
      <c r="W16" s="219" t="s">
        <v>259</v>
      </c>
      <c r="Y16" s="219" t="s">
        <v>260</v>
      </c>
      <c r="Z16" s="219" t="s">
        <v>259</v>
      </c>
      <c r="AA16" s="219" t="s">
        <v>69</v>
      </c>
      <c r="AB16" s="219" t="s">
        <v>112</v>
      </c>
      <c r="AC16" s="219" t="str">
        <f>CONCATENATE(tPrihodKorisnik[[#This Row],[Vrsta prihoda]],tPrihodKorisnik[[#This Row],[Šifra budžetskog korisnika]])</f>
        <v>7121259999999</v>
      </c>
    </row>
    <row r="17" spans="10:29" x14ac:dyDescent="0.2">
      <c r="J17" s="228">
        <v>198</v>
      </c>
      <c r="K17" s="218" t="s">
        <v>252</v>
      </c>
      <c r="L17" s="218" t="s">
        <v>253</v>
      </c>
      <c r="M17" s="218" t="s">
        <v>254</v>
      </c>
      <c r="N17" s="218" t="s">
        <v>255</v>
      </c>
      <c r="P17" s="219" t="s">
        <v>256</v>
      </c>
      <c r="Q17" s="219" t="s">
        <v>257</v>
      </c>
      <c r="R17" s="219" t="s">
        <v>258</v>
      </c>
      <c r="S17" s="219" t="s">
        <v>123</v>
      </c>
      <c r="U17" s="219">
        <v>712129</v>
      </c>
      <c r="V17" s="219" t="s">
        <v>111</v>
      </c>
      <c r="W17" s="219" t="s">
        <v>267</v>
      </c>
      <c r="Y17" s="219" t="s">
        <v>268</v>
      </c>
      <c r="Z17" s="219" t="s">
        <v>267</v>
      </c>
      <c r="AA17" s="219" t="s">
        <v>69</v>
      </c>
      <c r="AB17" s="219" t="s">
        <v>112</v>
      </c>
      <c r="AC17" s="219" t="str">
        <f>CONCATENATE(tPrihodKorisnik[[#This Row],[Vrsta prihoda]],tPrihodKorisnik[[#This Row],[Šifra budžetskog korisnika]])</f>
        <v>7121299999999</v>
      </c>
    </row>
    <row r="18" spans="10:29" x14ac:dyDescent="0.2">
      <c r="J18" s="228">
        <v>199</v>
      </c>
      <c r="K18" s="218" t="s">
        <v>261</v>
      </c>
      <c r="L18" s="218" t="s">
        <v>106</v>
      </c>
      <c r="M18" s="218" t="s">
        <v>262</v>
      </c>
      <c r="N18" s="218" t="s">
        <v>263</v>
      </c>
      <c r="P18" s="219" t="s">
        <v>264</v>
      </c>
      <c r="Q18" s="219" t="s">
        <v>265</v>
      </c>
      <c r="R18" s="219" t="s">
        <v>266</v>
      </c>
      <c r="S18" s="219" t="s">
        <v>123</v>
      </c>
      <c r="U18" s="219">
        <v>712132</v>
      </c>
      <c r="V18" s="219" t="s">
        <v>111</v>
      </c>
      <c r="W18" s="219" t="s">
        <v>276</v>
      </c>
      <c r="Y18" s="219" t="s">
        <v>277</v>
      </c>
      <c r="Z18" s="219" t="s">
        <v>278</v>
      </c>
      <c r="AA18" s="219" t="s">
        <v>69</v>
      </c>
      <c r="AB18" s="219" t="s">
        <v>112</v>
      </c>
      <c r="AC18" s="219" t="str">
        <f>CONCATENATE(tPrihodKorisnik[[#This Row],[Vrsta prihoda]],tPrihodKorisnik[[#This Row],[Šifra budžetskog korisnika]])</f>
        <v>7121329999999</v>
      </c>
    </row>
    <row r="19" spans="10:29" x14ac:dyDescent="0.2">
      <c r="J19" s="228">
        <v>306</v>
      </c>
      <c r="K19" s="218" t="s">
        <v>269</v>
      </c>
      <c r="L19" s="218" t="s">
        <v>270</v>
      </c>
      <c r="M19" s="218" t="s">
        <v>271</v>
      </c>
      <c r="N19" s="218" t="s">
        <v>272</v>
      </c>
      <c r="P19" s="219" t="s">
        <v>273</v>
      </c>
      <c r="Q19" s="219" t="s">
        <v>274</v>
      </c>
      <c r="R19" s="219" t="s">
        <v>275</v>
      </c>
      <c r="S19" s="219" t="s">
        <v>123</v>
      </c>
      <c r="U19" s="219">
        <v>712141</v>
      </c>
      <c r="V19" s="219" t="s">
        <v>111</v>
      </c>
      <c r="W19" s="219" t="s">
        <v>285</v>
      </c>
      <c r="Y19" s="219" t="s">
        <v>286</v>
      </c>
      <c r="Z19" s="219" t="s">
        <v>287</v>
      </c>
      <c r="AA19" s="219" t="s">
        <v>69</v>
      </c>
      <c r="AB19" s="219" t="s">
        <v>112</v>
      </c>
      <c r="AC19" s="219" t="str">
        <f>CONCATENATE(tPrihodKorisnik[[#This Row],[Vrsta prihoda]],tPrihodKorisnik[[#This Row],[Šifra budžetskog korisnika]])</f>
        <v>7121419999999</v>
      </c>
    </row>
    <row r="20" spans="10:29" x14ac:dyDescent="0.2">
      <c r="J20" s="228">
        <v>338</v>
      </c>
      <c r="K20" s="218" t="s">
        <v>279</v>
      </c>
      <c r="L20" s="218" t="s">
        <v>270</v>
      </c>
      <c r="M20" s="218" t="s">
        <v>280</v>
      </c>
      <c r="N20" s="218" t="s">
        <v>281</v>
      </c>
      <c r="P20" s="219" t="s">
        <v>282</v>
      </c>
      <c r="Q20" s="219" t="s">
        <v>283</v>
      </c>
      <c r="R20" s="219" t="s">
        <v>284</v>
      </c>
      <c r="S20" s="219" t="s">
        <v>123</v>
      </c>
      <c r="U20" s="219">
        <v>712142</v>
      </c>
      <c r="V20" s="219" t="s">
        <v>111</v>
      </c>
      <c r="W20" s="219" t="s">
        <v>294</v>
      </c>
      <c r="Y20" s="219" t="s">
        <v>295</v>
      </c>
      <c r="Z20" s="219" t="s">
        <v>296</v>
      </c>
      <c r="AA20" s="219" t="s">
        <v>69</v>
      </c>
      <c r="AB20" s="219" t="s">
        <v>112</v>
      </c>
      <c r="AC20" s="219" t="str">
        <f>CONCATENATE(tPrihodKorisnik[[#This Row],[Vrsta prihoda]],tPrihodKorisnik[[#This Row],[Šifra budžetskog korisnika]])</f>
        <v>7121429999999</v>
      </c>
    </row>
    <row r="21" spans="10:29" x14ac:dyDescent="0.2">
      <c r="J21" s="218">
        <v>551</v>
      </c>
      <c r="K21" s="218" t="s">
        <v>288</v>
      </c>
      <c r="L21" s="218" t="s">
        <v>72</v>
      </c>
      <c r="M21" s="218" t="s">
        <v>289</v>
      </c>
      <c r="N21" s="233" t="s">
        <v>290</v>
      </c>
      <c r="P21" s="219" t="s">
        <v>291</v>
      </c>
      <c r="Q21" s="219" t="s">
        <v>292</v>
      </c>
      <c r="R21" s="219" t="s">
        <v>293</v>
      </c>
      <c r="S21" s="219" t="s">
        <v>123</v>
      </c>
      <c r="U21" s="219">
        <v>712143</v>
      </c>
      <c r="V21" s="219" t="s">
        <v>111</v>
      </c>
      <c r="W21" s="219" t="s">
        <v>302</v>
      </c>
      <c r="Y21" s="219" t="s">
        <v>303</v>
      </c>
      <c r="Z21" s="219" t="s">
        <v>302</v>
      </c>
      <c r="AA21" s="219" t="s">
        <v>69</v>
      </c>
      <c r="AB21" s="219" t="s">
        <v>112</v>
      </c>
      <c r="AC21" s="219" t="str">
        <f>CONCATENATE(tPrihodKorisnik[[#This Row],[Vrsta prihoda]],tPrihodKorisnik[[#This Row],[Šifra budžetskog korisnika]])</f>
        <v>7121439999999</v>
      </c>
    </row>
    <row r="22" spans="10:29" x14ac:dyDescent="0.2">
      <c r="J22" s="218">
        <v>552</v>
      </c>
      <c r="K22" s="218" t="s">
        <v>297</v>
      </c>
      <c r="L22" s="218" t="s">
        <v>72</v>
      </c>
      <c r="M22" s="218" t="s">
        <v>144</v>
      </c>
      <c r="N22" s="233" t="s">
        <v>298</v>
      </c>
      <c r="P22" s="219" t="s">
        <v>299</v>
      </c>
      <c r="Q22" s="219" t="s">
        <v>300</v>
      </c>
      <c r="R22" s="219" t="s">
        <v>301</v>
      </c>
      <c r="S22" s="219" t="s">
        <v>123</v>
      </c>
      <c r="U22" s="219">
        <v>712144</v>
      </c>
      <c r="V22" s="219" t="s">
        <v>111</v>
      </c>
      <c r="W22" s="219" t="s">
        <v>311</v>
      </c>
      <c r="Y22" s="219" t="s">
        <v>312</v>
      </c>
      <c r="Z22" s="219" t="s">
        <v>311</v>
      </c>
      <c r="AA22" s="219" t="s">
        <v>69</v>
      </c>
      <c r="AB22" s="219" t="s">
        <v>112</v>
      </c>
      <c r="AC22" s="219" t="str">
        <f>CONCATENATE(tPrihodKorisnik[[#This Row],[Vrsta prihoda]],tPrihodKorisnik[[#This Row],[Šifra budžetskog korisnika]])</f>
        <v>7121449999999</v>
      </c>
    </row>
    <row r="23" spans="10:29" x14ac:dyDescent="0.2">
      <c r="J23" s="218">
        <v>554</v>
      </c>
      <c r="K23" s="218" t="s">
        <v>304</v>
      </c>
      <c r="L23" s="218" t="s">
        <v>305</v>
      </c>
      <c r="M23" s="218" t="s">
        <v>306</v>
      </c>
      <c r="N23" s="233" t="s">
        <v>307</v>
      </c>
      <c r="P23" s="219" t="s">
        <v>308</v>
      </c>
      <c r="Q23" s="219" t="s">
        <v>309</v>
      </c>
      <c r="R23" s="219" t="s">
        <v>310</v>
      </c>
      <c r="S23" s="219" t="s">
        <v>123</v>
      </c>
      <c r="U23" s="219">
        <v>712145</v>
      </c>
      <c r="V23" s="219" t="s">
        <v>111</v>
      </c>
      <c r="W23" s="219" t="s">
        <v>319</v>
      </c>
      <c r="Y23" s="219" t="s">
        <v>320</v>
      </c>
      <c r="Z23" s="219" t="s">
        <v>319</v>
      </c>
      <c r="AA23" s="219" t="s">
        <v>69</v>
      </c>
      <c r="AB23" s="219" t="s">
        <v>112</v>
      </c>
      <c r="AC23" s="219" t="str">
        <f>CONCATENATE(tPrihodKorisnik[[#This Row],[Vrsta prihoda]],tPrihodKorisnik[[#This Row],[Šifra budžetskog korisnika]])</f>
        <v>7121459999999</v>
      </c>
    </row>
    <row r="24" spans="10:29" x14ac:dyDescent="0.2">
      <c r="J24" s="218">
        <v>555</v>
      </c>
      <c r="K24" s="218" t="s">
        <v>313</v>
      </c>
      <c r="L24" s="218" t="s">
        <v>72</v>
      </c>
      <c r="M24" s="218" t="s">
        <v>314</v>
      </c>
      <c r="N24" s="233" t="s">
        <v>315</v>
      </c>
      <c r="P24" s="219" t="s">
        <v>316</v>
      </c>
      <c r="Q24" s="219" t="s">
        <v>317</v>
      </c>
      <c r="R24" s="219" t="s">
        <v>318</v>
      </c>
      <c r="S24" s="219" t="s">
        <v>123</v>
      </c>
      <c r="U24" s="219">
        <v>712146</v>
      </c>
      <c r="V24" s="219" t="s">
        <v>111</v>
      </c>
      <c r="W24" s="219" t="s">
        <v>327</v>
      </c>
      <c r="Y24" s="219" t="s">
        <v>328</v>
      </c>
      <c r="Z24" s="219" t="s">
        <v>327</v>
      </c>
      <c r="AA24" s="219" t="s">
        <v>69</v>
      </c>
      <c r="AB24" s="219" t="s">
        <v>112</v>
      </c>
      <c r="AC24" s="219" t="str">
        <f>CONCATENATE(tPrihodKorisnik[[#This Row],[Vrsta prihoda]],tPrihodKorisnik[[#This Row],[Šifra budžetskog korisnika]])</f>
        <v>7121469999999</v>
      </c>
    </row>
    <row r="25" spans="10:29" x14ac:dyDescent="0.2">
      <c r="J25" s="218">
        <v>562</v>
      </c>
      <c r="K25" s="218" t="s">
        <v>321</v>
      </c>
      <c r="L25" s="218" t="s">
        <v>72</v>
      </c>
      <c r="M25" s="218" t="s">
        <v>322</v>
      </c>
      <c r="N25" s="233" t="s">
        <v>323</v>
      </c>
      <c r="P25" s="219" t="s">
        <v>324</v>
      </c>
      <c r="Q25" s="219" t="s">
        <v>325</v>
      </c>
      <c r="R25" s="219" t="s">
        <v>326</v>
      </c>
      <c r="S25" s="219" t="s">
        <v>123</v>
      </c>
      <c r="U25" s="219">
        <v>712147</v>
      </c>
      <c r="V25" s="219" t="s">
        <v>111</v>
      </c>
      <c r="W25" s="219" t="s">
        <v>335</v>
      </c>
      <c r="Y25" s="219" t="s">
        <v>336</v>
      </c>
      <c r="Z25" s="219" t="s">
        <v>337</v>
      </c>
      <c r="AA25" s="219" t="s">
        <v>69</v>
      </c>
      <c r="AB25" s="219" t="s">
        <v>112</v>
      </c>
      <c r="AC25" s="219" t="str">
        <f>CONCATENATE(tPrihodKorisnik[[#This Row],[Vrsta prihoda]],tPrihodKorisnik[[#This Row],[Šifra budžetskog korisnika]])</f>
        <v>7121479999999</v>
      </c>
    </row>
    <row r="26" spans="10:29" x14ac:dyDescent="0.2">
      <c r="J26" s="218">
        <v>567</v>
      </c>
      <c r="K26" s="218" t="s">
        <v>329</v>
      </c>
      <c r="L26" s="218" t="s">
        <v>72</v>
      </c>
      <c r="M26" s="218" t="s">
        <v>330</v>
      </c>
      <c r="N26" s="233" t="s">
        <v>331</v>
      </c>
      <c r="P26" s="219" t="s">
        <v>332</v>
      </c>
      <c r="Q26" s="219" t="s">
        <v>333</v>
      </c>
      <c r="R26" s="219" t="s">
        <v>334</v>
      </c>
      <c r="S26" s="219" t="s">
        <v>123</v>
      </c>
      <c r="U26" s="219">
        <v>712148</v>
      </c>
      <c r="V26" s="219" t="s">
        <v>111</v>
      </c>
      <c r="W26" s="219" t="s">
        <v>344</v>
      </c>
      <c r="Y26" s="219" t="s">
        <v>345</v>
      </c>
      <c r="Z26" s="219" t="s">
        <v>344</v>
      </c>
      <c r="AA26" s="219" t="s">
        <v>69</v>
      </c>
      <c r="AB26" s="219" t="s">
        <v>112</v>
      </c>
      <c r="AC26" s="219" t="str">
        <f>CONCATENATE(tPrihodKorisnik[[#This Row],[Vrsta prihoda]],tPrihodKorisnik[[#This Row],[Šifra budžetskog korisnika]])</f>
        <v>7121489999999</v>
      </c>
    </row>
    <row r="27" spans="10:29" x14ac:dyDescent="0.2">
      <c r="J27" s="218">
        <v>571</v>
      </c>
      <c r="K27" s="218" t="s">
        <v>338</v>
      </c>
      <c r="L27" s="218" t="s">
        <v>72</v>
      </c>
      <c r="M27" s="218" t="s">
        <v>339</v>
      </c>
      <c r="N27" s="233" t="s">
        <v>340</v>
      </c>
      <c r="P27" s="219" t="s">
        <v>341</v>
      </c>
      <c r="Q27" s="219" t="s">
        <v>342</v>
      </c>
      <c r="R27" s="219" t="s">
        <v>343</v>
      </c>
      <c r="S27" s="219" t="s">
        <v>123</v>
      </c>
      <c r="U27" s="219">
        <v>712149</v>
      </c>
      <c r="V27" s="219" t="s">
        <v>111</v>
      </c>
      <c r="W27" s="219" t="s">
        <v>352</v>
      </c>
      <c r="Y27" s="219" t="s">
        <v>353</v>
      </c>
      <c r="Z27" s="219" t="s">
        <v>352</v>
      </c>
      <c r="AA27" s="219" t="s">
        <v>69</v>
      </c>
      <c r="AB27" s="219" t="s">
        <v>112</v>
      </c>
      <c r="AC27" s="219" t="str">
        <f>CONCATENATE(tPrihodKorisnik[[#This Row],[Vrsta prihoda]],tPrihodKorisnik[[#This Row],[Šifra budžetskog korisnika]])</f>
        <v>7121499999999</v>
      </c>
    </row>
    <row r="28" spans="10:29" x14ac:dyDescent="0.2">
      <c r="J28" s="218">
        <v>572</v>
      </c>
      <c r="K28" s="218" t="s">
        <v>346</v>
      </c>
      <c r="L28" s="218" t="s">
        <v>72</v>
      </c>
      <c r="M28" s="218" t="s">
        <v>347</v>
      </c>
      <c r="N28" s="233" t="s">
        <v>348</v>
      </c>
      <c r="P28" s="219" t="s">
        <v>349</v>
      </c>
      <c r="Q28" s="219" t="s">
        <v>350</v>
      </c>
      <c r="R28" s="219" t="s">
        <v>351</v>
      </c>
      <c r="S28" s="219" t="s">
        <v>123</v>
      </c>
      <c r="U28" s="219">
        <v>712152</v>
      </c>
      <c r="V28" s="219" t="s">
        <v>111</v>
      </c>
      <c r="W28" s="219" t="s">
        <v>359</v>
      </c>
      <c r="Y28" s="219" t="s">
        <v>360</v>
      </c>
      <c r="Z28" s="219" t="s">
        <v>361</v>
      </c>
      <c r="AA28" s="219" t="s">
        <v>69</v>
      </c>
      <c r="AB28" s="219" t="s">
        <v>112</v>
      </c>
      <c r="AC28" s="219" t="str">
        <f>CONCATENATE(tPrihodKorisnik[[#This Row],[Vrsta prihoda]],tPrihodKorisnik[[#This Row],[Šifra budžetskog korisnika]])</f>
        <v>7121529999999</v>
      </c>
    </row>
    <row r="29" spans="10:29" x14ac:dyDescent="0.2">
      <c r="J29" s="234">
        <v>701</v>
      </c>
      <c r="K29" s="234" t="s">
        <v>354</v>
      </c>
      <c r="L29" s="234" t="s">
        <v>72</v>
      </c>
      <c r="M29" s="234" t="s">
        <v>355</v>
      </c>
      <c r="N29" s="235"/>
      <c r="P29" s="219" t="s">
        <v>356</v>
      </c>
      <c r="Q29" s="219" t="s">
        <v>357</v>
      </c>
      <c r="R29" s="219" t="s">
        <v>358</v>
      </c>
      <c r="S29" s="219" t="s">
        <v>123</v>
      </c>
      <c r="U29" s="219">
        <v>712159</v>
      </c>
      <c r="V29" s="219" t="s">
        <v>111</v>
      </c>
      <c r="W29" s="219" t="s">
        <v>365</v>
      </c>
      <c r="Y29" s="219" t="s">
        <v>366</v>
      </c>
      <c r="Z29" s="219" t="s">
        <v>365</v>
      </c>
      <c r="AA29" s="219" t="s">
        <v>69</v>
      </c>
      <c r="AB29" s="219" t="s">
        <v>112</v>
      </c>
      <c r="AC29" s="219" t="str">
        <f>CONCATENATE(tPrihodKorisnik[[#This Row],[Vrsta prihoda]],tPrihodKorisnik[[#This Row],[Šifra budžetskog korisnika]])</f>
        <v>7121599999999</v>
      </c>
    </row>
    <row r="30" spans="10:29" x14ac:dyDescent="0.2">
      <c r="P30" s="219" t="s">
        <v>362</v>
      </c>
      <c r="Q30" s="219" t="s">
        <v>363</v>
      </c>
      <c r="R30" s="219" t="s">
        <v>364</v>
      </c>
      <c r="S30" s="219" t="s">
        <v>123</v>
      </c>
      <c r="U30" s="219">
        <v>712161</v>
      </c>
      <c r="V30" s="219" t="s">
        <v>111</v>
      </c>
      <c r="W30" s="219" t="s">
        <v>370</v>
      </c>
      <c r="Y30" s="219" t="s">
        <v>371</v>
      </c>
      <c r="Z30" s="219" t="s">
        <v>372</v>
      </c>
      <c r="AA30" s="219" t="s">
        <v>69</v>
      </c>
      <c r="AB30" s="219" t="s">
        <v>112</v>
      </c>
      <c r="AC30" s="219" t="str">
        <f>CONCATENATE(tPrihodKorisnik[[#This Row],[Vrsta prihoda]],tPrihodKorisnik[[#This Row],[Šifra budžetskog korisnika]])</f>
        <v>7121619999999</v>
      </c>
    </row>
    <row r="31" spans="10:29" x14ac:dyDescent="0.2">
      <c r="P31" s="219" t="s">
        <v>367</v>
      </c>
      <c r="Q31" s="219" t="s">
        <v>368</v>
      </c>
      <c r="R31" s="219" t="s">
        <v>369</v>
      </c>
      <c r="S31" s="219" t="s">
        <v>123</v>
      </c>
      <c r="U31" s="219">
        <v>712169</v>
      </c>
      <c r="V31" s="219" t="s">
        <v>111</v>
      </c>
      <c r="W31" s="219" t="s">
        <v>267</v>
      </c>
      <c r="Y31" s="219" t="s">
        <v>376</v>
      </c>
      <c r="Z31" s="219" t="s">
        <v>267</v>
      </c>
      <c r="AA31" s="219" t="s">
        <v>69</v>
      </c>
      <c r="AB31" s="219" t="s">
        <v>112</v>
      </c>
      <c r="AC31" s="219" t="str">
        <f>CONCATENATE(tPrihodKorisnik[[#This Row],[Vrsta prihoda]],tPrihodKorisnik[[#This Row],[Šifra budžetskog korisnika]])</f>
        <v>7121699999999</v>
      </c>
    </row>
    <row r="32" spans="10:29" x14ac:dyDescent="0.2">
      <c r="J32"/>
      <c r="P32" s="219" t="s">
        <v>373</v>
      </c>
      <c r="Q32" s="219" t="s">
        <v>374</v>
      </c>
      <c r="R32" s="219" t="s">
        <v>375</v>
      </c>
      <c r="S32" s="219" t="s">
        <v>123</v>
      </c>
      <c r="U32" s="219">
        <v>712171</v>
      </c>
      <c r="V32" s="219" t="s">
        <v>111</v>
      </c>
      <c r="W32" s="219" t="s">
        <v>380</v>
      </c>
      <c r="Y32" s="219" t="s">
        <v>381</v>
      </c>
      <c r="Z32" s="219" t="s">
        <v>380</v>
      </c>
      <c r="AA32" s="219" t="s">
        <v>69</v>
      </c>
      <c r="AB32" s="219" t="s">
        <v>112</v>
      </c>
      <c r="AC32" s="219" t="str">
        <f>CONCATENATE(tPrihodKorisnik[[#This Row],[Vrsta prihoda]],tPrihodKorisnik[[#This Row],[Šifra budžetskog korisnika]])</f>
        <v>7121719999999</v>
      </c>
    </row>
    <row r="33" spans="16:29" x14ac:dyDescent="0.2">
      <c r="P33" s="219" t="s">
        <v>377</v>
      </c>
      <c r="Q33" s="219" t="s">
        <v>378</v>
      </c>
      <c r="R33" s="219" t="s">
        <v>379</v>
      </c>
      <c r="S33" s="219" t="s">
        <v>123</v>
      </c>
      <c r="U33" s="219">
        <v>712199</v>
      </c>
      <c r="V33" s="219" t="s">
        <v>111</v>
      </c>
      <c r="W33" s="219" t="s">
        <v>385</v>
      </c>
      <c r="Y33" s="219" t="s">
        <v>386</v>
      </c>
      <c r="Z33" s="219" t="s">
        <v>387</v>
      </c>
      <c r="AA33" s="219" t="s">
        <v>69</v>
      </c>
      <c r="AB33" s="219" t="s">
        <v>112</v>
      </c>
      <c r="AC33" s="219" t="str">
        <f>CONCATENATE(tPrihodKorisnik[[#This Row],[Vrsta prihoda]],tPrihodKorisnik[[#This Row],[Šifra budžetskog korisnika]])</f>
        <v>7121999999999</v>
      </c>
    </row>
    <row r="34" spans="16:29" x14ac:dyDescent="0.2">
      <c r="P34" s="219" t="s">
        <v>382</v>
      </c>
      <c r="Q34" s="219" t="s">
        <v>383</v>
      </c>
      <c r="R34" s="219" t="s">
        <v>384</v>
      </c>
      <c r="S34" s="219" t="s">
        <v>123</v>
      </c>
      <c r="U34" s="219">
        <v>713111</v>
      </c>
      <c r="V34" s="219" t="s">
        <v>111</v>
      </c>
      <c r="W34" s="219" t="s">
        <v>391</v>
      </c>
      <c r="Y34" s="219" t="s">
        <v>392</v>
      </c>
      <c r="Z34" s="219" t="s">
        <v>391</v>
      </c>
      <c r="AA34" s="219" t="s">
        <v>69</v>
      </c>
      <c r="AB34" s="219" t="s">
        <v>112</v>
      </c>
      <c r="AC34" s="219" t="str">
        <f>CONCATENATE(tPrihodKorisnik[[#This Row],[Vrsta prihoda]],tPrihodKorisnik[[#This Row],[Šifra budžetskog korisnika]])</f>
        <v>7131119999999</v>
      </c>
    </row>
    <row r="35" spans="16:29" x14ac:dyDescent="0.2">
      <c r="P35" s="219" t="s">
        <v>388</v>
      </c>
      <c r="Q35" s="219" t="s">
        <v>389</v>
      </c>
      <c r="R35" s="219" t="s">
        <v>390</v>
      </c>
      <c r="S35" s="219" t="s">
        <v>123</v>
      </c>
      <c r="U35" s="219">
        <v>713113</v>
      </c>
      <c r="V35" s="219" t="s">
        <v>111</v>
      </c>
      <c r="W35" s="219" t="s">
        <v>399</v>
      </c>
      <c r="Y35" s="219" t="s">
        <v>400</v>
      </c>
      <c r="Z35" s="219" t="s">
        <v>401</v>
      </c>
      <c r="AA35" s="219" t="s">
        <v>69</v>
      </c>
      <c r="AB35" s="219" t="s">
        <v>112</v>
      </c>
      <c r="AC35" s="219" t="str">
        <f>CONCATENATE(tPrihodKorisnik[[#This Row],[Vrsta prihoda]],tPrihodKorisnik[[#This Row],[Šifra budžetskog korisnika]])</f>
        <v>7131139999999</v>
      </c>
    </row>
    <row r="36" spans="16:29" x14ac:dyDescent="0.2">
      <c r="P36" s="219" t="s">
        <v>393</v>
      </c>
      <c r="Q36" s="219" t="s">
        <v>394</v>
      </c>
      <c r="R36" s="219" t="s">
        <v>395</v>
      </c>
      <c r="S36" s="219" t="s">
        <v>123</v>
      </c>
      <c r="U36" s="219">
        <v>714911</v>
      </c>
      <c r="V36" s="219" t="s">
        <v>111</v>
      </c>
      <c r="W36" s="219" t="s">
        <v>408</v>
      </c>
      <c r="Y36" s="219" t="s">
        <v>409</v>
      </c>
      <c r="Z36" s="219" t="s">
        <v>408</v>
      </c>
      <c r="AA36" s="219" t="s">
        <v>69</v>
      </c>
      <c r="AB36" s="219" t="s">
        <v>112</v>
      </c>
      <c r="AC36" s="219" t="str">
        <f>CONCATENATE(tPrihodKorisnik[[#This Row],[Vrsta prihoda]],tPrihodKorisnik[[#This Row],[Šifra budžetskog korisnika]])</f>
        <v>7149119999999</v>
      </c>
    </row>
    <row r="37" spans="16:29" x14ac:dyDescent="0.2">
      <c r="P37" s="219" t="s">
        <v>396</v>
      </c>
      <c r="Q37" s="219" t="s">
        <v>397</v>
      </c>
      <c r="R37" s="219" t="s">
        <v>398</v>
      </c>
      <c r="S37" s="219" t="s">
        <v>123</v>
      </c>
      <c r="U37" s="219">
        <v>714913</v>
      </c>
      <c r="V37" s="219" t="s">
        <v>111</v>
      </c>
      <c r="W37" s="219" t="s">
        <v>413</v>
      </c>
      <c r="Y37" s="219" t="s">
        <v>414</v>
      </c>
      <c r="Z37" s="219" t="s">
        <v>415</v>
      </c>
      <c r="AA37" s="219" t="s">
        <v>69</v>
      </c>
      <c r="AB37" s="219" t="s">
        <v>112</v>
      </c>
      <c r="AC37" s="219" t="str">
        <f>CONCATENATE(tPrihodKorisnik[[#This Row],[Vrsta prihoda]],tPrihodKorisnik[[#This Row],[Šifra budžetskog korisnika]])</f>
        <v>7149139999999</v>
      </c>
    </row>
    <row r="38" spans="16:29" x14ac:dyDescent="0.2">
      <c r="P38" s="219" t="s">
        <v>402</v>
      </c>
      <c r="Q38" s="219" t="s">
        <v>403</v>
      </c>
      <c r="R38" s="219" t="s">
        <v>404</v>
      </c>
      <c r="S38" s="219" t="s">
        <v>123</v>
      </c>
      <c r="U38" s="219">
        <v>714914</v>
      </c>
      <c r="V38" s="219" t="s">
        <v>111</v>
      </c>
      <c r="W38" s="219" t="s">
        <v>419</v>
      </c>
      <c r="Y38" s="219" t="s">
        <v>420</v>
      </c>
      <c r="Z38" s="219" t="s">
        <v>419</v>
      </c>
      <c r="AA38" s="219" t="s">
        <v>69</v>
      </c>
      <c r="AB38" s="219" t="s">
        <v>112</v>
      </c>
      <c r="AC38" s="219" t="str">
        <f>CONCATENATE(tPrihodKorisnik[[#This Row],[Vrsta prihoda]],tPrihodKorisnik[[#This Row],[Šifra budžetskog korisnika]])</f>
        <v>7149149999999</v>
      </c>
    </row>
    <row r="39" spans="16:29" x14ac:dyDescent="0.2">
      <c r="P39" s="219" t="s">
        <v>405</v>
      </c>
      <c r="Q39" s="219" t="s">
        <v>406</v>
      </c>
      <c r="R39" s="219" t="s">
        <v>407</v>
      </c>
      <c r="S39" s="219" t="s">
        <v>123</v>
      </c>
      <c r="U39" s="219">
        <v>714915</v>
      </c>
      <c r="V39" s="219" t="s">
        <v>111</v>
      </c>
      <c r="W39" s="219" t="s">
        <v>424</v>
      </c>
      <c r="Y39" s="219" t="s">
        <v>425</v>
      </c>
      <c r="Z39" s="219" t="s">
        <v>424</v>
      </c>
      <c r="AA39" s="219" t="s">
        <v>69</v>
      </c>
      <c r="AB39" s="219" t="s">
        <v>112</v>
      </c>
      <c r="AC39" s="219" t="str">
        <f>CONCATENATE(tPrihodKorisnik[[#This Row],[Vrsta prihoda]],tPrihodKorisnik[[#This Row],[Šifra budžetskog korisnika]])</f>
        <v>7149159999999</v>
      </c>
    </row>
    <row r="40" spans="16:29" x14ac:dyDescent="0.2">
      <c r="P40" s="219" t="s">
        <v>410</v>
      </c>
      <c r="Q40" s="219" t="s">
        <v>411</v>
      </c>
      <c r="R40" s="219" t="s">
        <v>412</v>
      </c>
      <c r="S40" s="219" t="s">
        <v>123</v>
      </c>
      <c r="U40" s="219">
        <v>715111</v>
      </c>
      <c r="V40" s="219" t="s">
        <v>111</v>
      </c>
      <c r="W40" s="219" t="s">
        <v>429</v>
      </c>
      <c r="Y40" s="219" t="s">
        <v>430</v>
      </c>
      <c r="Z40" s="219" t="s">
        <v>429</v>
      </c>
      <c r="AA40" s="219" t="s">
        <v>69</v>
      </c>
      <c r="AB40" s="219" t="s">
        <v>112</v>
      </c>
      <c r="AC40" s="219" t="str">
        <f>CONCATENATE(tPrihodKorisnik[[#This Row],[Vrsta prihoda]],tPrihodKorisnik[[#This Row],[Šifra budžetskog korisnika]])</f>
        <v>7151119999999</v>
      </c>
    </row>
    <row r="41" spans="16:29" x14ac:dyDescent="0.2">
      <c r="P41" s="219" t="s">
        <v>416</v>
      </c>
      <c r="Q41" s="219" t="s">
        <v>417</v>
      </c>
      <c r="R41" s="219" t="s">
        <v>418</v>
      </c>
      <c r="S41" s="219" t="s">
        <v>123</v>
      </c>
      <c r="U41" s="219">
        <v>715112</v>
      </c>
      <c r="V41" s="219" t="s">
        <v>111</v>
      </c>
      <c r="W41" s="219" t="s">
        <v>434</v>
      </c>
      <c r="Y41" s="219" t="s">
        <v>435</v>
      </c>
      <c r="Z41" s="219" t="s">
        <v>434</v>
      </c>
      <c r="AA41" s="219" t="s">
        <v>69</v>
      </c>
      <c r="AB41" s="219" t="s">
        <v>112</v>
      </c>
      <c r="AC41" s="219" t="str">
        <f>CONCATENATE(tPrihodKorisnik[[#This Row],[Vrsta prihoda]],tPrihodKorisnik[[#This Row],[Šifra budžetskog korisnika]])</f>
        <v>7151129999999</v>
      </c>
    </row>
    <row r="42" spans="16:29" x14ac:dyDescent="0.2">
      <c r="P42" s="219" t="s">
        <v>421</v>
      </c>
      <c r="Q42" s="219" t="s">
        <v>422</v>
      </c>
      <c r="R42" s="219" t="s">
        <v>423</v>
      </c>
      <c r="S42" s="219" t="s">
        <v>123</v>
      </c>
      <c r="U42" s="219">
        <v>715113</v>
      </c>
      <c r="V42" s="219" t="s">
        <v>111</v>
      </c>
      <c r="W42" s="219" t="s">
        <v>439</v>
      </c>
      <c r="Y42" s="219" t="s">
        <v>440</v>
      </c>
      <c r="Z42" s="219" t="s">
        <v>439</v>
      </c>
      <c r="AA42" s="219" t="s">
        <v>69</v>
      </c>
      <c r="AB42" s="219" t="s">
        <v>112</v>
      </c>
      <c r="AC42" s="219" t="str">
        <f>CONCATENATE(tPrihodKorisnik[[#This Row],[Vrsta prihoda]],tPrihodKorisnik[[#This Row],[Šifra budžetskog korisnika]])</f>
        <v>7151139999999</v>
      </c>
    </row>
    <row r="43" spans="16:29" x14ac:dyDescent="0.2">
      <c r="P43" s="219" t="s">
        <v>426</v>
      </c>
      <c r="Q43" s="219" t="s">
        <v>427</v>
      </c>
      <c r="R43" s="219" t="s">
        <v>428</v>
      </c>
      <c r="S43" s="219" t="s">
        <v>123</v>
      </c>
      <c r="U43" s="219">
        <v>715114</v>
      </c>
      <c r="V43" s="219" t="s">
        <v>111</v>
      </c>
      <c r="W43" s="219" t="s">
        <v>444</v>
      </c>
      <c r="Y43" s="219" t="s">
        <v>445</v>
      </c>
      <c r="Z43" s="219" t="s">
        <v>444</v>
      </c>
      <c r="AA43" s="219" t="s">
        <v>69</v>
      </c>
      <c r="AB43" s="219" t="s">
        <v>112</v>
      </c>
      <c r="AC43" s="219" t="str">
        <f>CONCATENATE(tPrihodKorisnik[[#This Row],[Vrsta prihoda]],tPrihodKorisnik[[#This Row],[Šifra budžetskog korisnika]])</f>
        <v>7151149999999</v>
      </c>
    </row>
    <row r="44" spans="16:29" x14ac:dyDescent="0.2">
      <c r="P44" s="219" t="s">
        <v>431</v>
      </c>
      <c r="Q44" s="219" t="s">
        <v>432</v>
      </c>
      <c r="R44" s="219" t="s">
        <v>433</v>
      </c>
      <c r="S44" s="219" t="s">
        <v>123</v>
      </c>
      <c r="U44" s="219">
        <v>715115</v>
      </c>
      <c r="V44" s="219" t="s">
        <v>111</v>
      </c>
      <c r="W44" s="219" t="s">
        <v>449</v>
      </c>
      <c r="Y44" s="219" t="s">
        <v>450</v>
      </c>
      <c r="Z44" s="219" t="s">
        <v>451</v>
      </c>
      <c r="AA44" s="219" t="s">
        <v>69</v>
      </c>
      <c r="AB44" s="219" t="s">
        <v>112</v>
      </c>
      <c r="AC44" s="219" t="str">
        <f>CONCATENATE(tPrihodKorisnik[[#This Row],[Vrsta prihoda]],tPrihodKorisnik[[#This Row],[Šifra budžetskog korisnika]])</f>
        <v>7151159999999</v>
      </c>
    </row>
    <row r="45" spans="16:29" x14ac:dyDescent="0.2">
      <c r="P45" s="219" t="s">
        <v>436</v>
      </c>
      <c r="Q45" s="219" t="s">
        <v>437</v>
      </c>
      <c r="R45" s="219" t="s">
        <v>438</v>
      </c>
      <c r="S45" s="219" t="s">
        <v>123</v>
      </c>
      <c r="U45" s="219">
        <v>715116</v>
      </c>
      <c r="V45" s="219" t="s">
        <v>111</v>
      </c>
      <c r="W45" s="219" t="s">
        <v>455</v>
      </c>
      <c r="Y45" s="219" t="s">
        <v>456</v>
      </c>
      <c r="Z45" s="219" t="s">
        <v>455</v>
      </c>
      <c r="AA45" s="219" t="s">
        <v>69</v>
      </c>
      <c r="AB45" s="219" t="s">
        <v>112</v>
      </c>
      <c r="AC45" s="219" t="str">
        <f>CONCATENATE(tPrihodKorisnik[[#This Row],[Vrsta prihoda]],tPrihodKorisnik[[#This Row],[Šifra budžetskog korisnika]])</f>
        <v>7151169999999</v>
      </c>
    </row>
    <row r="46" spans="16:29" x14ac:dyDescent="0.2">
      <c r="P46" s="219" t="s">
        <v>441</v>
      </c>
      <c r="Q46" s="219" t="s">
        <v>442</v>
      </c>
      <c r="R46" s="219" t="s">
        <v>443</v>
      </c>
      <c r="S46" s="219" t="s">
        <v>123</v>
      </c>
      <c r="U46" s="219">
        <v>715117</v>
      </c>
      <c r="V46" s="219" t="s">
        <v>111</v>
      </c>
      <c r="W46" s="219" t="s">
        <v>460</v>
      </c>
      <c r="Y46" s="219" t="s">
        <v>461</v>
      </c>
      <c r="Z46" s="219" t="s">
        <v>460</v>
      </c>
      <c r="AA46" s="219" t="s">
        <v>69</v>
      </c>
      <c r="AB46" s="219" t="s">
        <v>112</v>
      </c>
      <c r="AC46" s="219" t="str">
        <f>CONCATENATE(tPrihodKorisnik[[#This Row],[Vrsta prihoda]],tPrihodKorisnik[[#This Row],[Šifra budžetskog korisnika]])</f>
        <v>7151179999999</v>
      </c>
    </row>
    <row r="47" spans="16:29" x14ac:dyDescent="0.2">
      <c r="P47" s="219" t="s">
        <v>446</v>
      </c>
      <c r="Q47" s="219" t="s">
        <v>447</v>
      </c>
      <c r="R47" s="219" t="s">
        <v>448</v>
      </c>
      <c r="S47" s="219" t="s">
        <v>123</v>
      </c>
      <c r="U47" s="219">
        <v>715211</v>
      </c>
      <c r="V47" s="219" t="s">
        <v>111</v>
      </c>
      <c r="W47" s="219" t="s">
        <v>465</v>
      </c>
      <c r="Y47" s="219" t="s">
        <v>466</v>
      </c>
      <c r="Z47" s="219" t="s">
        <v>465</v>
      </c>
      <c r="AA47" s="219" t="s">
        <v>69</v>
      </c>
      <c r="AB47" s="219" t="s">
        <v>112</v>
      </c>
      <c r="AC47" s="219" t="str">
        <f>CONCATENATE(tPrihodKorisnik[[#This Row],[Vrsta prihoda]],tPrihodKorisnik[[#This Row],[Šifra budžetskog korisnika]])</f>
        <v>7152119999999</v>
      </c>
    </row>
    <row r="48" spans="16:29" x14ac:dyDescent="0.2">
      <c r="P48" s="219" t="s">
        <v>452</v>
      </c>
      <c r="Q48" s="219" t="s">
        <v>453</v>
      </c>
      <c r="R48" s="219" t="s">
        <v>454</v>
      </c>
      <c r="S48" s="219" t="s">
        <v>123</v>
      </c>
      <c r="U48" s="219">
        <v>715212</v>
      </c>
      <c r="V48" s="219" t="s">
        <v>111</v>
      </c>
      <c r="W48" s="219" t="s">
        <v>470</v>
      </c>
      <c r="Y48" s="219" t="s">
        <v>471</v>
      </c>
      <c r="Z48" s="219" t="s">
        <v>470</v>
      </c>
      <c r="AA48" s="219" t="s">
        <v>69</v>
      </c>
      <c r="AB48" s="219" t="s">
        <v>112</v>
      </c>
      <c r="AC48" s="219" t="str">
        <f>CONCATENATE(tPrihodKorisnik[[#This Row],[Vrsta prihoda]],tPrihodKorisnik[[#This Row],[Šifra budžetskog korisnika]])</f>
        <v>7152129999999</v>
      </c>
    </row>
    <row r="49" spans="16:29" x14ac:dyDescent="0.2">
      <c r="P49" s="219" t="s">
        <v>457</v>
      </c>
      <c r="Q49" s="219" t="s">
        <v>458</v>
      </c>
      <c r="R49" s="219" t="s">
        <v>459</v>
      </c>
      <c r="S49" s="219" t="s">
        <v>123</v>
      </c>
      <c r="U49" s="219">
        <v>715311</v>
      </c>
      <c r="V49" s="219" t="s">
        <v>111</v>
      </c>
      <c r="W49" s="219" t="s">
        <v>475</v>
      </c>
      <c r="Y49" s="219" t="s">
        <v>476</v>
      </c>
      <c r="Z49" s="219" t="s">
        <v>475</v>
      </c>
      <c r="AA49" s="219" t="s">
        <v>69</v>
      </c>
      <c r="AB49" s="219" t="s">
        <v>112</v>
      </c>
      <c r="AC49" s="219" t="str">
        <f>CONCATENATE(tPrihodKorisnik[[#This Row],[Vrsta prihoda]],tPrihodKorisnik[[#This Row],[Šifra budžetskog korisnika]])</f>
        <v>7153119999999</v>
      </c>
    </row>
    <row r="50" spans="16:29" x14ac:dyDescent="0.2">
      <c r="P50" s="219" t="s">
        <v>462</v>
      </c>
      <c r="Q50" s="219" t="s">
        <v>463</v>
      </c>
      <c r="R50" s="219" t="s">
        <v>464</v>
      </c>
      <c r="S50" s="219" t="s">
        <v>123</v>
      </c>
      <c r="U50" s="219">
        <v>715312</v>
      </c>
      <c r="V50" s="219" t="s">
        <v>111</v>
      </c>
      <c r="W50" s="219" t="s">
        <v>480</v>
      </c>
      <c r="Y50" s="219" t="s">
        <v>481</v>
      </c>
      <c r="Z50" s="219" t="s">
        <v>480</v>
      </c>
      <c r="AA50" s="219" t="s">
        <v>69</v>
      </c>
      <c r="AB50" s="219" t="s">
        <v>112</v>
      </c>
      <c r="AC50" s="219" t="str">
        <f>CONCATENATE(tPrihodKorisnik[[#This Row],[Vrsta prihoda]],tPrihodKorisnik[[#This Row],[Šifra budžetskog korisnika]])</f>
        <v>7153129999999</v>
      </c>
    </row>
    <row r="51" spans="16:29" x14ac:dyDescent="0.2">
      <c r="P51" s="219" t="s">
        <v>467</v>
      </c>
      <c r="Q51" s="219" t="s">
        <v>468</v>
      </c>
      <c r="R51" s="219" t="s">
        <v>469</v>
      </c>
      <c r="S51" s="219" t="s">
        <v>123</v>
      </c>
      <c r="U51" s="219">
        <v>715313</v>
      </c>
      <c r="V51" s="219" t="s">
        <v>111</v>
      </c>
      <c r="W51" s="219" t="s">
        <v>485</v>
      </c>
      <c r="Y51" s="219" t="s">
        <v>486</v>
      </c>
      <c r="Z51" s="219" t="s">
        <v>487</v>
      </c>
      <c r="AA51" s="219" t="s">
        <v>69</v>
      </c>
      <c r="AB51" s="219" t="s">
        <v>112</v>
      </c>
      <c r="AC51" s="219" t="str">
        <f>CONCATENATE(tPrihodKorisnik[[#This Row],[Vrsta prihoda]],tPrihodKorisnik[[#This Row],[Šifra budžetskog korisnika]])</f>
        <v>7153139999999</v>
      </c>
    </row>
    <row r="52" spans="16:29" x14ac:dyDescent="0.2">
      <c r="P52" s="219" t="s">
        <v>472</v>
      </c>
      <c r="Q52" s="219" t="s">
        <v>473</v>
      </c>
      <c r="R52" s="219" t="s">
        <v>474</v>
      </c>
      <c r="S52" s="219" t="s">
        <v>123</v>
      </c>
      <c r="U52" s="219">
        <v>715314</v>
      </c>
      <c r="V52" s="219" t="s">
        <v>111</v>
      </c>
      <c r="W52" s="219" t="s">
        <v>491</v>
      </c>
      <c r="Y52" s="219" t="s">
        <v>492</v>
      </c>
      <c r="Z52" s="219" t="s">
        <v>491</v>
      </c>
      <c r="AA52" s="219" t="s">
        <v>69</v>
      </c>
      <c r="AB52" s="219" t="s">
        <v>112</v>
      </c>
      <c r="AC52" s="219" t="str">
        <f>CONCATENATE(tPrihodKorisnik[[#This Row],[Vrsta prihoda]],tPrihodKorisnik[[#This Row],[Šifra budžetskog korisnika]])</f>
        <v>7153149999999</v>
      </c>
    </row>
    <row r="53" spans="16:29" x14ac:dyDescent="0.2">
      <c r="P53" s="219" t="s">
        <v>477</v>
      </c>
      <c r="Q53" s="219" t="s">
        <v>478</v>
      </c>
      <c r="R53" s="219" t="s">
        <v>479</v>
      </c>
      <c r="S53" s="219" t="s">
        <v>123</v>
      </c>
      <c r="U53" s="219">
        <v>715315</v>
      </c>
      <c r="V53" s="219" t="s">
        <v>111</v>
      </c>
      <c r="W53" s="219" t="s">
        <v>496</v>
      </c>
      <c r="Y53" s="219" t="s">
        <v>497</v>
      </c>
      <c r="Z53" s="219" t="s">
        <v>496</v>
      </c>
      <c r="AA53" s="219" t="s">
        <v>69</v>
      </c>
      <c r="AB53" s="219" t="s">
        <v>112</v>
      </c>
      <c r="AC53" s="219" t="str">
        <f>CONCATENATE(tPrihodKorisnik[[#This Row],[Vrsta prihoda]],tPrihodKorisnik[[#This Row],[Šifra budžetskog korisnika]])</f>
        <v>7153159999999</v>
      </c>
    </row>
    <row r="54" spans="16:29" x14ac:dyDescent="0.2">
      <c r="P54" s="219" t="s">
        <v>482</v>
      </c>
      <c r="Q54" s="219" t="s">
        <v>483</v>
      </c>
      <c r="R54" s="219" t="s">
        <v>484</v>
      </c>
      <c r="S54" s="219" t="s">
        <v>123</v>
      </c>
      <c r="U54" s="219">
        <v>715316</v>
      </c>
      <c r="V54" s="219" t="s">
        <v>111</v>
      </c>
      <c r="W54" s="219" t="s">
        <v>501</v>
      </c>
      <c r="Y54" s="219" t="s">
        <v>502</v>
      </c>
      <c r="Z54" s="219" t="s">
        <v>503</v>
      </c>
      <c r="AA54" s="219" t="s">
        <v>69</v>
      </c>
      <c r="AB54" s="219" t="s">
        <v>112</v>
      </c>
      <c r="AC54" s="219" t="str">
        <f>CONCATENATE(tPrihodKorisnik[[#This Row],[Vrsta prihoda]],tPrihodKorisnik[[#This Row],[Šifra budžetskog korisnika]])</f>
        <v>7153169999999</v>
      </c>
    </row>
    <row r="55" spans="16:29" x14ac:dyDescent="0.2">
      <c r="P55" s="219" t="s">
        <v>488</v>
      </c>
      <c r="Q55" s="219" t="s">
        <v>489</v>
      </c>
      <c r="R55" s="219" t="s">
        <v>490</v>
      </c>
      <c r="S55" s="219" t="s">
        <v>123</v>
      </c>
      <c r="U55" s="219">
        <v>716111</v>
      </c>
      <c r="V55" s="219" t="s">
        <v>111</v>
      </c>
      <c r="W55" s="219" t="s">
        <v>507</v>
      </c>
      <c r="Y55" s="219" t="s">
        <v>508</v>
      </c>
      <c r="Z55" s="219" t="s">
        <v>507</v>
      </c>
      <c r="AA55" s="219" t="s">
        <v>69</v>
      </c>
      <c r="AB55" s="219" t="s">
        <v>112</v>
      </c>
      <c r="AC55" s="219" t="str">
        <f>CONCATENATE(tPrihodKorisnik[[#This Row],[Vrsta prihoda]],tPrihodKorisnik[[#This Row],[Šifra budžetskog korisnika]])</f>
        <v>7161119999999</v>
      </c>
    </row>
    <row r="56" spans="16:29" x14ac:dyDescent="0.2">
      <c r="P56" s="219" t="s">
        <v>493</v>
      </c>
      <c r="Q56" s="219" t="s">
        <v>494</v>
      </c>
      <c r="R56" s="219" t="s">
        <v>495</v>
      </c>
      <c r="S56" s="219" t="s">
        <v>123</v>
      </c>
      <c r="U56" s="219">
        <v>716112</v>
      </c>
      <c r="V56" s="219" t="s">
        <v>111</v>
      </c>
      <c r="W56" s="219" t="s">
        <v>512</v>
      </c>
      <c r="Y56" s="219" t="s">
        <v>513</v>
      </c>
      <c r="Z56" s="219" t="s">
        <v>512</v>
      </c>
      <c r="AA56" s="219" t="s">
        <v>69</v>
      </c>
      <c r="AB56" s="219" t="s">
        <v>112</v>
      </c>
      <c r="AC56" s="219" t="str">
        <f>CONCATENATE(tPrihodKorisnik[[#This Row],[Vrsta prihoda]],tPrihodKorisnik[[#This Row],[Šifra budžetskog korisnika]])</f>
        <v>7161129999999</v>
      </c>
    </row>
    <row r="57" spans="16:29" x14ac:dyDescent="0.2">
      <c r="P57" s="219" t="s">
        <v>498</v>
      </c>
      <c r="Q57" s="219" t="s">
        <v>499</v>
      </c>
      <c r="R57" s="219" t="s">
        <v>500</v>
      </c>
      <c r="S57" s="219" t="s">
        <v>123</v>
      </c>
      <c r="U57" s="219">
        <v>719111</v>
      </c>
      <c r="V57" s="219" t="s">
        <v>111</v>
      </c>
      <c r="W57" s="219" t="s">
        <v>517</v>
      </c>
      <c r="Y57" s="219" t="s">
        <v>518</v>
      </c>
      <c r="Z57" s="219" t="s">
        <v>519</v>
      </c>
      <c r="AA57" s="219" t="s">
        <v>69</v>
      </c>
      <c r="AB57" s="219" t="s">
        <v>112</v>
      </c>
      <c r="AC57" s="219" t="str">
        <f>CONCATENATE(tPrihodKorisnik[[#This Row],[Vrsta prihoda]],tPrihodKorisnik[[#This Row],[Šifra budžetskog korisnika]])</f>
        <v>7191119999999</v>
      </c>
    </row>
    <row r="58" spans="16:29" x14ac:dyDescent="0.2">
      <c r="P58" s="219" t="s">
        <v>504</v>
      </c>
      <c r="Q58" s="219" t="s">
        <v>505</v>
      </c>
      <c r="R58" s="219" t="s">
        <v>506</v>
      </c>
      <c r="S58" s="219" t="s">
        <v>123</v>
      </c>
      <c r="U58" s="219">
        <v>719112</v>
      </c>
      <c r="V58" s="219" t="s">
        <v>111</v>
      </c>
      <c r="W58" s="219" t="s">
        <v>523</v>
      </c>
      <c r="Y58" s="219" t="s">
        <v>524</v>
      </c>
      <c r="Z58" s="219" t="s">
        <v>525</v>
      </c>
      <c r="AA58" s="219" t="s">
        <v>69</v>
      </c>
      <c r="AB58" s="219" t="s">
        <v>112</v>
      </c>
      <c r="AC58" s="219" t="str">
        <f>CONCATENATE(tPrihodKorisnik[[#This Row],[Vrsta prihoda]],tPrihodKorisnik[[#This Row],[Šifra budžetskog korisnika]])</f>
        <v>7191129999999</v>
      </c>
    </row>
    <row r="59" spans="16:29" x14ac:dyDescent="0.2">
      <c r="P59" s="219" t="s">
        <v>509</v>
      </c>
      <c r="Q59" s="219" t="s">
        <v>510</v>
      </c>
      <c r="R59" s="219" t="s">
        <v>511</v>
      </c>
      <c r="S59" s="219" t="s">
        <v>123</v>
      </c>
      <c r="U59" s="219">
        <v>721111</v>
      </c>
      <c r="V59" s="219" t="s">
        <v>111</v>
      </c>
      <c r="W59" s="219" t="s">
        <v>529</v>
      </c>
      <c r="Y59" s="219" t="s">
        <v>530</v>
      </c>
      <c r="Z59" s="219" t="s">
        <v>531</v>
      </c>
      <c r="AA59" s="219" t="s">
        <v>69</v>
      </c>
      <c r="AB59" s="219" t="s">
        <v>112</v>
      </c>
      <c r="AC59" s="219" t="str">
        <f>CONCATENATE(tPrihodKorisnik[[#This Row],[Vrsta prihoda]],tPrihodKorisnik[[#This Row],[Šifra budžetskog korisnika]])</f>
        <v>7211119999999</v>
      </c>
    </row>
    <row r="60" spans="16:29" x14ac:dyDescent="0.2">
      <c r="P60" s="219" t="s">
        <v>514</v>
      </c>
      <c r="Q60" s="219" t="s">
        <v>515</v>
      </c>
      <c r="R60" s="219" t="s">
        <v>516</v>
      </c>
      <c r="S60" s="219" t="s">
        <v>123</v>
      </c>
      <c r="U60" s="219">
        <v>721112</v>
      </c>
      <c r="V60" s="219" t="s">
        <v>111</v>
      </c>
      <c r="W60" s="219" t="s">
        <v>535</v>
      </c>
      <c r="Y60" s="219" t="s">
        <v>536</v>
      </c>
      <c r="Z60" s="219" t="s">
        <v>535</v>
      </c>
      <c r="AA60" s="219" t="s">
        <v>69</v>
      </c>
      <c r="AB60" s="219" t="s">
        <v>112</v>
      </c>
      <c r="AC60" s="219" t="str">
        <f>CONCATENATE(tPrihodKorisnik[[#This Row],[Vrsta prihoda]],tPrihodKorisnik[[#This Row],[Šifra budžetskog korisnika]])</f>
        <v>7211129999999</v>
      </c>
    </row>
    <row r="61" spans="16:29" x14ac:dyDescent="0.2">
      <c r="P61" s="219" t="s">
        <v>520</v>
      </c>
      <c r="Q61" s="219" t="s">
        <v>521</v>
      </c>
      <c r="R61" s="219" t="s">
        <v>522</v>
      </c>
      <c r="S61" s="219" t="s">
        <v>123</v>
      </c>
      <c r="U61" s="219">
        <v>721224</v>
      </c>
      <c r="V61" s="219" t="s">
        <v>111</v>
      </c>
      <c r="W61" s="219" t="s">
        <v>540</v>
      </c>
      <c r="Y61" s="219" t="s">
        <v>541</v>
      </c>
      <c r="Z61" s="219" t="s">
        <v>540</v>
      </c>
      <c r="AA61" s="219" t="s">
        <v>69</v>
      </c>
      <c r="AB61" s="219" t="s">
        <v>112</v>
      </c>
      <c r="AC61" s="219" t="str">
        <f>CONCATENATE(tPrihodKorisnik[[#This Row],[Vrsta prihoda]],tPrihodKorisnik[[#This Row],[Šifra budžetskog korisnika]])</f>
        <v>7212249999999</v>
      </c>
    </row>
    <row r="62" spans="16:29" x14ac:dyDescent="0.2">
      <c r="P62" s="219" t="s">
        <v>526</v>
      </c>
      <c r="Q62" s="219" t="s">
        <v>527</v>
      </c>
      <c r="R62" s="219" t="s">
        <v>528</v>
      </c>
      <c r="S62" s="219" t="s">
        <v>123</v>
      </c>
      <c r="U62" s="219">
        <v>722111</v>
      </c>
      <c r="V62" s="219" t="s">
        <v>111</v>
      </c>
      <c r="W62" s="219" t="s">
        <v>545</v>
      </c>
      <c r="Y62" s="219" t="s">
        <v>546</v>
      </c>
      <c r="Z62" s="219" t="s">
        <v>547</v>
      </c>
      <c r="AA62" s="219" t="s">
        <v>69</v>
      </c>
      <c r="AB62" s="219" t="s">
        <v>112</v>
      </c>
      <c r="AC62" s="219" t="str">
        <f>CONCATENATE(tPrihodKorisnik[[#This Row],[Vrsta prihoda]],tPrihodKorisnik[[#This Row],[Šifra budžetskog korisnika]])</f>
        <v>7221119999999</v>
      </c>
    </row>
    <row r="63" spans="16:29" x14ac:dyDescent="0.2">
      <c r="P63" s="219" t="s">
        <v>532</v>
      </c>
      <c r="Q63" s="219" t="s">
        <v>533</v>
      </c>
      <c r="R63" s="219" t="s">
        <v>534</v>
      </c>
      <c r="S63" s="219" t="s">
        <v>123</v>
      </c>
      <c r="U63" s="219">
        <v>722112</v>
      </c>
      <c r="V63" s="219" t="s">
        <v>111</v>
      </c>
      <c r="W63" s="219" t="s">
        <v>551</v>
      </c>
      <c r="Y63" s="219" t="s">
        <v>552</v>
      </c>
      <c r="Z63" s="219" t="s">
        <v>553</v>
      </c>
      <c r="AA63" s="219" t="s">
        <v>69</v>
      </c>
      <c r="AB63" s="219" t="s">
        <v>112</v>
      </c>
      <c r="AC63" s="219" t="str">
        <f>CONCATENATE(tPrihodKorisnik[[#This Row],[Vrsta prihoda]],tPrihodKorisnik[[#This Row],[Šifra budžetskog korisnika]])</f>
        <v>7221129999999</v>
      </c>
    </row>
    <row r="64" spans="16:29" x14ac:dyDescent="0.2">
      <c r="P64" s="219" t="s">
        <v>537</v>
      </c>
      <c r="Q64" s="219" t="s">
        <v>538</v>
      </c>
      <c r="R64" s="219" t="s">
        <v>539</v>
      </c>
      <c r="S64" s="219" t="s">
        <v>123</v>
      </c>
      <c r="U64" s="219">
        <v>722115</v>
      </c>
      <c r="V64" s="219" t="s">
        <v>111</v>
      </c>
      <c r="W64" s="219" t="s">
        <v>557</v>
      </c>
      <c r="Y64" s="219" t="s">
        <v>558</v>
      </c>
      <c r="Z64" s="219" t="s">
        <v>557</v>
      </c>
      <c r="AA64" s="219" t="s">
        <v>69</v>
      </c>
      <c r="AB64" s="219" t="s">
        <v>112</v>
      </c>
      <c r="AC64" s="219" t="str">
        <f>CONCATENATE(tPrihodKorisnik[[#This Row],[Vrsta prihoda]],tPrihodKorisnik[[#This Row],[Šifra budžetskog korisnika]])</f>
        <v>7221159999999</v>
      </c>
    </row>
    <row r="65" spans="16:29" x14ac:dyDescent="0.2">
      <c r="P65" s="219" t="s">
        <v>542</v>
      </c>
      <c r="Q65" s="219" t="s">
        <v>543</v>
      </c>
      <c r="R65" s="219" t="s">
        <v>544</v>
      </c>
      <c r="S65" s="219" t="s">
        <v>123</v>
      </c>
      <c r="U65" s="219">
        <v>722118</v>
      </c>
      <c r="V65" s="219" t="s">
        <v>111</v>
      </c>
      <c r="W65" s="219" t="s">
        <v>559</v>
      </c>
      <c r="Y65" s="219" t="s">
        <v>560</v>
      </c>
      <c r="Z65" s="219" t="s">
        <v>561</v>
      </c>
      <c r="AA65" s="219" t="s">
        <v>69</v>
      </c>
      <c r="AB65" s="219" t="s">
        <v>112</v>
      </c>
      <c r="AC65" s="219" t="str">
        <f>CONCATENATE(tPrihodKorisnik[[#This Row],[Vrsta prihoda]],tPrihodKorisnik[[#This Row],[Šifra budžetskog korisnika]])</f>
        <v>7221189999999</v>
      </c>
    </row>
    <row r="66" spans="16:29" x14ac:dyDescent="0.2">
      <c r="P66" s="219" t="s">
        <v>548</v>
      </c>
      <c r="Q66" s="219" t="s">
        <v>549</v>
      </c>
      <c r="R66" s="236" t="s">
        <v>550</v>
      </c>
      <c r="S66" s="236" t="s">
        <v>123</v>
      </c>
      <c r="U66" s="219">
        <v>722119</v>
      </c>
      <c r="V66" s="219" t="s">
        <v>111</v>
      </c>
      <c r="W66" s="219" t="s">
        <v>562</v>
      </c>
      <c r="Y66" s="219" t="s">
        <v>563</v>
      </c>
      <c r="Z66" s="219" t="s">
        <v>562</v>
      </c>
      <c r="AA66" s="219" t="s">
        <v>69</v>
      </c>
      <c r="AB66" s="219" t="s">
        <v>112</v>
      </c>
      <c r="AC66" s="219" t="str">
        <f>CONCATENATE(tPrihodKorisnik[[#This Row],[Vrsta prihoda]],tPrihodKorisnik[[#This Row],[Šifra budžetskog korisnika]])</f>
        <v>7221199999999</v>
      </c>
    </row>
    <row r="67" spans="16:29" x14ac:dyDescent="0.2">
      <c r="Q67" s="219" t="s">
        <v>554</v>
      </c>
      <c r="R67" s="236" t="s">
        <v>555</v>
      </c>
      <c r="S67" s="219" t="s">
        <v>556</v>
      </c>
      <c r="U67" s="219">
        <v>722211</v>
      </c>
      <c r="V67" s="219" t="s">
        <v>111</v>
      </c>
      <c r="W67" s="219" t="s">
        <v>564</v>
      </c>
      <c r="Y67" s="219" t="s">
        <v>565</v>
      </c>
      <c r="Z67" s="219" t="s">
        <v>566</v>
      </c>
      <c r="AA67" s="219" t="s">
        <v>567</v>
      </c>
      <c r="AB67" s="219" t="s">
        <v>568</v>
      </c>
      <c r="AC67" s="219" t="str">
        <f>CONCATENATE(tPrihodKorisnik[[#This Row],[Vrsta prihoda]],tPrihodKorisnik[[#This Row],[Šifra budžetskog korisnika]])</f>
        <v>7222111025001</v>
      </c>
    </row>
    <row r="68" spans="16:29" x14ac:dyDescent="0.2">
      <c r="U68" s="219">
        <v>722321</v>
      </c>
      <c r="V68" s="219" t="s">
        <v>111</v>
      </c>
      <c r="W68" s="219" t="s">
        <v>569</v>
      </c>
      <c r="Y68" s="219" t="s">
        <v>565</v>
      </c>
      <c r="Z68" s="219" t="s">
        <v>566</v>
      </c>
      <c r="AA68" s="219" t="s">
        <v>570</v>
      </c>
      <c r="AB68" s="219" t="s">
        <v>571</v>
      </c>
      <c r="AC68" s="219" t="str">
        <f>CONCATENATE(tPrihodKorisnik[[#This Row],[Vrsta prihoda]],tPrihodKorisnik[[#This Row],[Šifra budžetskog korisnika]])</f>
        <v>7222111048001</v>
      </c>
    </row>
    <row r="69" spans="16:29" x14ac:dyDescent="0.2">
      <c r="U69" s="219">
        <v>722331</v>
      </c>
      <c r="V69" s="219" t="s">
        <v>111</v>
      </c>
      <c r="W69" s="219" t="s">
        <v>572</v>
      </c>
      <c r="Y69" s="219" t="s">
        <v>565</v>
      </c>
      <c r="Z69" s="219" t="s">
        <v>566</v>
      </c>
      <c r="AA69" s="219" t="s">
        <v>573</v>
      </c>
      <c r="AB69" s="219" t="s">
        <v>574</v>
      </c>
      <c r="AC69" s="219" t="str">
        <f>CONCATENATE(tPrihodKorisnik[[#This Row],[Vrsta prihoda]],tPrihodKorisnik[[#This Row],[Šifra budžetskog korisnika]])</f>
        <v>7222111049001</v>
      </c>
    </row>
    <row r="70" spans="16:29" x14ac:dyDescent="0.2">
      <c r="U70" s="219">
        <v>722332</v>
      </c>
      <c r="V70" s="219" t="s">
        <v>111</v>
      </c>
      <c r="W70" s="219" t="s">
        <v>575</v>
      </c>
      <c r="Y70" s="219" t="s">
        <v>565</v>
      </c>
      <c r="Z70" s="219" t="s">
        <v>566</v>
      </c>
      <c r="AA70" s="219" t="s">
        <v>576</v>
      </c>
      <c r="AB70" s="219" t="s">
        <v>577</v>
      </c>
      <c r="AC70" s="219" t="str">
        <f>CONCATENATE(tPrihodKorisnik[[#This Row],[Vrsta prihoda]],tPrihodKorisnik[[#This Row],[Šifra budžetskog korisnika]])</f>
        <v>7222111050001</v>
      </c>
    </row>
    <row r="71" spans="16:29" x14ac:dyDescent="0.2">
      <c r="U71" s="219">
        <v>722422</v>
      </c>
      <c r="V71" s="219" t="s">
        <v>111</v>
      </c>
      <c r="W71" s="219" t="s">
        <v>578</v>
      </c>
      <c r="Y71" s="219" t="s">
        <v>565</v>
      </c>
      <c r="Z71" s="219" t="s">
        <v>566</v>
      </c>
      <c r="AA71" s="219" t="s">
        <v>579</v>
      </c>
      <c r="AB71" s="219" t="s">
        <v>580</v>
      </c>
      <c r="AC71" s="219" t="str">
        <f>CONCATENATE(tPrihodKorisnik[[#This Row],[Vrsta prihoda]],tPrihodKorisnik[[#This Row],[Šifra budžetskog korisnika]])</f>
        <v>7222111051001</v>
      </c>
    </row>
    <row r="72" spans="16:29" x14ac:dyDescent="0.2">
      <c r="U72" s="219">
        <v>722423</v>
      </c>
      <c r="V72" s="219" t="s">
        <v>111</v>
      </c>
      <c r="W72" s="219" t="s">
        <v>581</v>
      </c>
      <c r="Y72" s="219" t="s">
        <v>565</v>
      </c>
      <c r="Z72" s="219" t="s">
        <v>566</v>
      </c>
      <c r="AA72" s="219" t="s">
        <v>582</v>
      </c>
      <c r="AB72" s="219" t="s">
        <v>583</v>
      </c>
      <c r="AC72" s="219" t="str">
        <f>CONCATENATE(tPrihodKorisnik[[#This Row],[Vrsta prihoda]],tPrihodKorisnik[[#This Row],[Šifra budžetskog korisnika]])</f>
        <v>7222111052001</v>
      </c>
    </row>
    <row r="73" spans="16:29" x14ac:dyDescent="0.2">
      <c r="U73" s="219">
        <v>722424</v>
      </c>
      <c r="V73" s="219" t="s">
        <v>111</v>
      </c>
      <c r="W73" s="219" t="s">
        <v>584</v>
      </c>
      <c r="Y73" s="219" t="s">
        <v>565</v>
      </c>
      <c r="Z73" s="219" t="s">
        <v>566</v>
      </c>
      <c r="AA73" s="219" t="s">
        <v>585</v>
      </c>
      <c r="AB73" s="219" t="s">
        <v>586</v>
      </c>
      <c r="AC73" s="219" t="str">
        <f>CONCATENATE(tPrihodKorisnik[[#This Row],[Vrsta prihoda]],tPrihodKorisnik[[#This Row],[Šifra budžetskog korisnika]])</f>
        <v>7222111060001</v>
      </c>
    </row>
    <row r="74" spans="16:29" x14ac:dyDescent="0.2">
      <c r="U74" s="219">
        <v>722425</v>
      </c>
      <c r="V74" s="219" t="s">
        <v>111</v>
      </c>
      <c r="W74" s="219" t="s">
        <v>587</v>
      </c>
      <c r="Y74" s="219" t="s">
        <v>565</v>
      </c>
      <c r="Z74" s="219" t="s">
        <v>566</v>
      </c>
      <c r="AA74" s="219" t="s">
        <v>588</v>
      </c>
      <c r="AB74" s="219" t="s">
        <v>589</v>
      </c>
      <c r="AC74" s="219" t="str">
        <f>CONCATENATE(tPrihodKorisnik[[#This Row],[Vrsta prihoda]],tPrihodKorisnik[[#This Row],[Šifra budžetskog korisnika]])</f>
        <v>7222111061001</v>
      </c>
    </row>
    <row r="75" spans="16:29" x14ac:dyDescent="0.2">
      <c r="U75" s="219">
        <v>722427</v>
      </c>
      <c r="V75" s="219" t="s">
        <v>111</v>
      </c>
      <c r="W75" s="219" t="s">
        <v>590</v>
      </c>
      <c r="Y75" s="219" t="s">
        <v>565</v>
      </c>
      <c r="Z75" s="219" t="s">
        <v>566</v>
      </c>
      <c r="AA75" s="219" t="s">
        <v>591</v>
      </c>
      <c r="AB75" s="219" t="s">
        <v>592</v>
      </c>
      <c r="AC75" s="219" t="str">
        <f>CONCATENATE(tPrihodKorisnik[[#This Row],[Vrsta prihoda]],tPrihodKorisnik[[#This Row],[Šifra budžetskog korisnika]])</f>
        <v>7222111062001</v>
      </c>
    </row>
    <row r="76" spans="16:29" x14ac:dyDescent="0.2">
      <c r="U76" s="219">
        <v>722433</v>
      </c>
      <c r="V76" s="219" t="s">
        <v>111</v>
      </c>
      <c r="W76" s="219" t="s">
        <v>593</v>
      </c>
      <c r="Y76" s="219" t="s">
        <v>565</v>
      </c>
      <c r="Z76" s="219" t="s">
        <v>566</v>
      </c>
      <c r="AA76" s="219" t="s">
        <v>594</v>
      </c>
      <c r="AB76" s="219" t="s">
        <v>595</v>
      </c>
      <c r="AC76" s="219" t="str">
        <f>CONCATENATE(tPrihodKorisnik[[#This Row],[Vrsta prihoda]],tPrihodKorisnik[[#This Row],[Šifra budžetskog korisnika]])</f>
        <v>7222111063001</v>
      </c>
    </row>
    <row r="77" spans="16:29" x14ac:dyDescent="0.2">
      <c r="U77" s="219">
        <v>722434</v>
      </c>
      <c r="V77" s="219" t="s">
        <v>111</v>
      </c>
      <c r="W77" s="219" t="s">
        <v>596</v>
      </c>
      <c r="Y77" s="219" t="s">
        <v>565</v>
      </c>
      <c r="Z77" s="219" t="s">
        <v>566</v>
      </c>
      <c r="AA77" s="219" t="s">
        <v>597</v>
      </c>
      <c r="AB77" s="219" t="s">
        <v>598</v>
      </c>
      <c r="AC77" s="219" t="str">
        <f>CONCATENATE(tPrihodKorisnik[[#This Row],[Vrsta prihoda]],tPrihodKorisnik[[#This Row],[Šifra budžetskog korisnika]])</f>
        <v>7222111064001</v>
      </c>
    </row>
    <row r="78" spans="16:29" x14ac:dyDescent="0.2">
      <c r="U78" s="219">
        <v>722438</v>
      </c>
      <c r="V78" s="219" t="s">
        <v>111</v>
      </c>
      <c r="W78" s="219" t="s">
        <v>603</v>
      </c>
      <c r="Y78" s="219" t="s">
        <v>565</v>
      </c>
      <c r="Z78" s="219" t="s">
        <v>566</v>
      </c>
      <c r="AA78" s="219" t="s">
        <v>599</v>
      </c>
      <c r="AB78" s="219" t="s">
        <v>600</v>
      </c>
      <c r="AC78" s="219" t="str">
        <f>CONCATENATE(tPrihodKorisnik[[#This Row],[Vrsta prihoda]],tPrihodKorisnik[[#This Row],[Šifra budžetskog korisnika]])</f>
        <v>7222111065001</v>
      </c>
    </row>
    <row r="79" spans="16:29" x14ac:dyDescent="0.2">
      <c r="U79" s="219">
        <v>722442</v>
      </c>
      <c r="V79" s="219" t="s">
        <v>111</v>
      </c>
      <c r="W79" s="219" t="s">
        <v>606</v>
      </c>
      <c r="Y79" s="219" t="s">
        <v>565</v>
      </c>
      <c r="Z79" s="219" t="s">
        <v>566</v>
      </c>
      <c r="AA79" s="219" t="s">
        <v>601</v>
      </c>
      <c r="AB79" s="219" t="s">
        <v>602</v>
      </c>
      <c r="AC79" s="219" t="str">
        <f>CONCATENATE(tPrihodKorisnik[[#This Row],[Vrsta prihoda]],tPrihodKorisnik[[#This Row],[Šifra budžetskog korisnika]])</f>
        <v>7222111066001</v>
      </c>
    </row>
    <row r="80" spans="16:29" x14ac:dyDescent="0.2">
      <c r="U80" s="237">
        <v>722443</v>
      </c>
      <c r="V80" s="237" t="s">
        <v>111</v>
      </c>
      <c r="W80" s="237" t="s">
        <v>609</v>
      </c>
      <c r="Y80" s="219" t="s">
        <v>565</v>
      </c>
      <c r="Z80" s="219" t="s">
        <v>566</v>
      </c>
      <c r="AA80" s="219" t="s">
        <v>604</v>
      </c>
      <c r="AB80" s="219" t="s">
        <v>605</v>
      </c>
      <c r="AC80" s="219" t="str">
        <f>CONCATENATE(tPrihodKorisnik[[#This Row],[Vrsta prihoda]],tPrihodKorisnik[[#This Row],[Šifra budžetskog korisnika]])</f>
        <v>7222111067001</v>
      </c>
    </row>
    <row r="81" spans="21:29" x14ac:dyDescent="0.2">
      <c r="U81" s="219">
        <v>722444</v>
      </c>
      <c r="V81" s="219" t="s">
        <v>111</v>
      </c>
      <c r="W81" s="219" t="s">
        <v>612</v>
      </c>
      <c r="Y81" s="219" t="s">
        <v>565</v>
      </c>
      <c r="Z81" s="219" t="s">
        <v>566</v>
      </c>
      <c r="AA81" s="219" t="s">
        <v>607</v>
      </c>
      <c r="AB81" s="219" t="s">
        <v>608</v>
      </c>
      <c r="AC81" s="219" t="str">
        <f>CONCATENATE(tPrihodKorisnik[[#This Row],[Vrsta prihoda]],tPrihodKorisnik[[#This Row],[Šifra budžetskog korisnika]])</f>
        <v>7222111068001</v>
      </c>
    </row>
    <row r="82" spans="21:29" x14ac:dyDescent="0.2">
      <c r="U82" s="219">
        <v>722445</v>
      </c>
      <c r="V82" s="219" t="s">
        <v>111</v>
      </c>
      <c r="W82" s="219" t="s">
        <v>615</v>
      </c>
      <c r="Y82" s="219" t="s">
        <v>565</v>
      </c>
      <c r="Z82" s="219" t="s">
        <v>566</v>
      </c>
      <c r="AA82" s="219" t="s">
        <v>610</v>
      </c>
      <c r="AB82" s="219" t="s">
        <v>611</v>
      </c>
      <c r="AC82" s="219" t="str">
        <f>CONCATENATE(tPrihodKorisnik[[#This Row],[Vrsta prihoda]],tPrihodKorisnik[[#This Row],[Šifra budžetskog korisnika]])</f>
        <v>7222111069001</v>
      </c>
    </row>
    <row r="83" spans="21:29" x14ac:dyDescent="0.2">
      <c r="U83" s="219">
        <v>722446</v>
      </c>
      <c r="V83" s="219" t="s">
        <v>111</v>
      </c>
      <c r="W83" s="219" t="s">
        <v>618</v>
      </c>
      <c r="Y83" s="219" t="s">
        <v>565</v>
      </c>
      <c r="Z83" s="219" t="s">
        <v>566</v>
      </c>
      <c r="AA83" s="219" t="s">
        <v>613</v>
      </c>
      <c r="AB83" s="219" t="s">
        <v>614</v>
      </c>
      <c r="AC83" s="219" t="str">
        <f>CONCATENATE(tPrihodKorisnik[[#This Row],[Vrsta prihoda]],tPrihodKorisnik[[#This Row],[Šifra budžetskog korisnika]])</f>
        <v>7222111070001</v>
      </c>
    </row>
    <row r="84" spans="21:29" x14ac:dyDescent="0.2">
      <c r="U84" s="219">
        <v>722447</v>
      </c>
      <c r="V84" s="219" t="s">
        <v>111</v>
      </c>
      <c r="W84" s="219" t="s">
        <v>621</v>
      </c>
      <c r="Y84" s="219" t="s">
        <v>565</v>
      </c>
      <c r="Z84" s="219" t="s">
        <v>566</v>
      </c>
      <c r="AA84" s="219" t="s">
        <v>616</v>
      </c>
      <c r="AB84" s="219" t="s">
        <v>617</v>
      </c>
      <c r="AC84" s="219" t="str">
        <f>CONCATENATE(tPrihodKorisnik[[#This Row],[Vrsta prihoda]],tPrihodKorisnik[[#This Row],[Šifra budžetskog korisnika]])</f>
        <v>7222111071001</v>
      </c>
    </row>
    <row r="85" spans="21:29" x14ac:dyDescent="0.2">
      <c r="U85" s="219">
        <v>722448</v>
      </c>
      <c r="V85" s="219" t="s">
        <v>111</v>
      </c>
      <c r="W85" s="219" t="s">
        <v>624</v>
      </c>
      <c r="Y85" s="219" t="s">
        <v>565</v>
      </c>
      <c r="Z85" s="219" t="s">
        <v>566</v>
      </c>
      <c r="AA85" s="219" t="s">
        <v>619</v>
      </c>
      <c r="AB85" s="219" t="s">
        <v>620</v>
      </c>
      <c r="AC85" s="219" t="str">
        <f>CONCATENATE(tPrihodKorisnik[[#This Row],[Vrsta prihoda]],tPrihodKorisnik[[#This Row],[Šifra budžetskog korisnika]])</f>
        <v>7222111072001</v>
      </c>
    </row>
    <row r="86" spans="21:29" x14ac:dyDescent="0.2">
      <c r="U86" s="219">
        <v>722452</v>
      </c>
      <c r="V86" s="219" t="s">
        <v>111</v>
      </c>
      <c r="W86" s="219" t="s">
        <v>627</v>
      </c>
      <c r="Y86" s="219" t="s">
        <v>565</v>
      </c>
      <c r="Z86" s="219" t="s">
        <v>566</v>
      </c>
      <c r="AA86" s="219" t="s">
        <v>622</v>
      </c>
      <c r="AB86" s="219" t="s">
        <v>623</v>
      </c>
      <c r="AC86" s="219" t="str">
        <f>CONCATENATE(tPrihodKorisnik[[#This Row],[Vrsta prihoda]],tPrihodKorisnik[[#This Row],[Šifra budžetskog korisnika]])</f>
        <v>7222111073001</v>
      </c>
    </row>
    <row r="87" spans="21:29" x14ac:dyDescent="0.2">
      <c r="U87" s="219">
        <v>722456</v>
      </c>
      <c r="V87" s="219" t="s">
        <v>111</v>
      </c>
      <c r="W87" s="219" t="s">
        <v>630</v>
      </c>
      <c r="Y87" s="219" t="s">
        <v>565</v>
      </c>
      <c r="Z87" s="219" t="s">
        <v>566</v>
      </c>
      <c r="AA87" s="219" t="s">
        <v>625</v>
      </c>
      <c r="AB87" s="219" t="s">
        <v>626</v>
      </c>
      <c r="AC87" s="219" t="str">
        <f>CONCATENATE(tPrihodKorisnik[[#This Row],[Vrsta prihoda]],tPrihodKorisnik[[#This Row],[Šifra budžetskog korisnika]])</f>
        <v>7222111074001</v>
      </c>
    </row>
    <row r="88" spans="21:29" x14ac:dyDescent="0.2">
      <c r="U88" s="237">
        <v>722457</v>
      </c>
      <c r="V88" s="237" t="s">
        <v>111</v>
      </c>
      <c r="W88" s="237" t="s">
        <v>633</v>
      </c>
      <c r="Y88" s="219" t="s">
        <v>565</v>
      </c>
      <c r="Z88" s="219" t="s">
        <v>566</v>
      </c>
      <c r="AA88" s="219" t="s">
        <v>628</v>
      </c>
      <c r="AB88" s="219" t="s">
        <v>629</v>
      </c>
      <c r="AC88" s="219" t="str">
        <f>CONCATENATE(tPrihodKorisnik[[#This Row],[Vrsta prihoda]],tPrihodKorisnik[[#This Row],[Šifra budžetskog korisnika]])</f>
        <v>7222111075001</v>
      </c>
    </row>
    <row r="89" spans="21:29" x14ac:dyDescent="0.2">
      <c r="U89" s="219">
        <v>722458</v>
      </c>
      <c r="V89" s="219" t="s">
        <v>111</v>
      </c>
      <c r="W89" s="219" t="s">
        <v>636</v>
      </c>
      <c r="Y89" s="219" t="s">
        <v>565</v>
      </c>
      <c r="Z89" s="219" t="s">
        <v>566</v>
      </c>
      <c r="AA89" s="219" t="s">
        <v>631</v>
      </c>
      <c r="AB89" s="219" t="s">
        <v>632</v>
      </c>
      <c r="AC89" s="219" t="str">
        <f>CONCATENATE(tPrihodKorisnik[[#This Row],[Vrsta prihoda]],tPrihodKorisnik[[#This Row],[Šifra budžetskog korisnika]])</f>
        <v>7222111076001</v>
      </c>
    </row>
    <row r="90" spans="21:29" x14ac:dyDescent="0.2">
      <c r="U90" s="219">
        <v>722463</v>
      </c>
      <c r="V90" s="219" t="s">
        <v>111</v>
      </c>
      <c r="W90" s="219" t="s">
        <v>639</v>
      </c>
      <c r="Y90" s="219" t="s">
        <v>565</v>
      </c>
      <c r="Z90" s="219" t="s">
        <v>566</v>
      </c>
      <c r="AA90" s="219" t="s">
        <v>634</v>
      </c>
      <c r="AB90" s="219" t="s">
        <v>635</v>
      </c>
      <c r="AC90" s="219" t="str">
        <f>CONCATENATE(tPrihodKorisnik[[#This Row],[Vrsta prihoda]],tPrihodKorisnik[[#This Row],[Šifra budžetskog korisnika]])</f>
        <v>7222111077001</v>
      </c>
    </row>
    <row r="91" spans="21:29" x14ac:dyDescent="0.2">
      <c r="U91" s="219">
        <v>722464</v>
      </c>
      <c r="V91" s="219" t="s">
        <v>111</v>
      </c>
      <c r="W91" s="219" t="s">
        <v>642</v>
      </c>
      <c r="Y91" s="219" t="s">
        <v>565</v>
      </c>
      <c r="Z91" s="219" t="s">
        <v>566</v>
      </c>
      <c r="AA91" s="219" t="s">
        <v>637</v>
      </c>
      <c r="AB91" s="219" t="s">
        <v>638</v>
      </c>
      <c r="AC91" s="219" t="str">
        <f>CONCATENATE(tPrihodKorisnik[[#This Row],[Vrsta prihoda]],tPrihodKorisnik[[#This Row],[Šifra budžetskog korisnika]])</f>
        <v>7222111078001</v>
      </c>
    </row>
    <row r="92" spans="21:29" x14ac:dyDescent="0.2">
      <c r="U92" s="219">
        <v>722465</v>
      </c>
      <c r="V92" s="219" t="s">
        <v>111</v>
      </c>
      <c r="W92" s="219" t="s">
        <v>645</v>
      </c>
      <c r="Y92" s="219" t="s">
        <v>565</v>
      </c>
      <c r="Z92" s="219" t="s">
        <v>566</v>
      </c>
      <c r="AA92" s="219" t="s">
        <v>640</v>
      </c>
      <c r="AB92" s="219" t="s">
        <v>641</v>
      </c>
      <c r="AC92" s="219" t="str">
        <f>CONCATENATE(tPrihodKorisnik[[#This Row],[Vrsta prihoda]],tPrihodKorisnik[[#This Row],[Šifra budžetskog korisnika]])</f>
        <v>7222111084001</v>
      </c>
    </row>
    <row r="93" spans="21:29" x14ac:dyDescent="0.2">
      <c r="U93" s="219">
        <v>722467</v>
      </c>
      <c r="V93" s="219" t="s">
        <v>111</v>
      </c>
      <c r="W93" s="219" t="s">
        <v>650</v>
      </c>
      <c r="Y93" s="219" t="s">
        <v>565</v>
      </c>
      <c r="Z93" s="219" t="s">
        <v>566</v>
      </c>
      <c r="AA93" s="219" t="s">
        <v>643</v>
      </c>
      <c r="AB93" s="219" t="s">
        <v>644</v>
      </c>
      <c r="AC93" s="219" t="str">
        <f>CONCATENATE(tPrihodKorisnik[[#This Row],[Vrsta prihoda]],tPrihodKorisnik[[#This Row],[Šifra budžetskog korisnika]])</f>
        <v>7222111085001</v>
      </c>
    </row>
    <row r="94" spans="21:29" x14ac:dyDescent="0.2">
      <c r="U94" s="219">
        <v>722469</v>
      </c>
      <c r="V94" s="219" t="s">
        <v>111</v>
      </c>
      <c r="W94" s="219" t="s">
        <v>653</v>
      </c>
      <c r="Y94" s="219" t="s">
        <v>565</v>
      </c>
      <c r="Z94" s="219" t="s">
        <v>566</v>
      </c>
      <c r="AA94" s="219" t="s">
        <v>646</v>
      </c>
      <c r="AB94" s="219" t="s">
        <v>647</v>
      </c>
      <c r="AC94" s="219" t="str">
        <f>CONCATENATE(tPrihodKorisnik[[#This Row],[Vrsta prihoda]],tPrihodKorisnik[[#This Row],[Šifra budžetskog korisnika]])</f>
        <v>7222111086001</v>
      </c>
    </row>
    <row r="95" spans="21:29" x14ac:dyDescent="0.2">
      <c r="U95" s="219">
        <v>722471</v>
      </c>
      <c r="V95" s="219" t="s">
        <v>111</v>
      </c>
      <c r="W95" s="219" t="s">
        <v>656</v>
      </c>
      <c r="Y95" s="219" t="s">
        <v>565</v>
      </c>
      <c r="Z95" s="219" t="s">
        <v>566</v>
      </c>
      <c r="AA95" s="219" t="s">
        <v>648</v>
      </c>
      <c r="AB95" s="219" t="s">
        <v>649</v>
      </c>
      <c r="AC95" s="219" t="str">
        <f>CONCATENATE(tPrihodKorisnik[[#This Row],[Vrsta prihoda]],tPrihodKorisnik[[#This Row],[Šifra budžetskog korisnika]])</f>
        <v>7222111087001</v>
      </c>
    </row>
    <row r="96" spans="21:29" x14ac:dyDescent="0.2">
      <c r="U96" s="219">
        <v>722472</v>
      </c>
      <c r="V96" s="219" t="s">
        <v>111</v>
      </c>
      <c r="W96" s="219" t="s">
        <v>658</v>
      </c>
      <c r="Y96" s="219" t="s">
        <v>565</v>
      </c>
      <c r="Z96" s="219" t="s">
        <v>566</v>
      </c>
      <c r="AA96" s="219" t="s">
        <v>651</v>
      </c>
      <c r="AB96" s="219" t="s">
        <v>652</v>
      </c>
      <c r="AC96" s="219" t="str">
        <f>CONCATENATE(tPrihodKorisnik[[#This Row],[Vrsta prihoda]],tPrihodKorisnik[[#This Row],[Šifra budžetskog korisnika]])</f>
        <v>7222111088001</v>
      </c>
    </row>
    <row r="97" spans="21:29" x14ac:dyDescent="0.2">
      <c r="U97" s="219">
        <v>722481</v>
      </c>
      <c r="V97" s="219" t="s">
        <v>111</v>
      </c>
      <c r="W97" s="219" t="s">
        <v>661</v>
      </c>
      <c r="Y97" s="219" t="s">
        <v>565</v>
      </c>
      <c r="Z97" s="219" t="s">
        <v>566</v>
      </c>
      <c r="AA97" s="219" t="s">
        <v>654</v>
      </c>
      <c r="AB97" s="219" t="s">
        <v>655</v>
      </c>
      <c r="AC97" s="219" t="str">
        <f>CONCATENATE(tPrihodKorisnik[[#This Row],[Vrsta prihoda]],tPrihodKorisnik[[#This Row],[Šifra budžetskog korisnika]])</f>
        <v>7222111089001</v>
      </c>
    </row>
    <row r="98" spans="21:29" x14ac:dyDescent="0.2">
      <c r="U98" s="219">
        <v>722482</v>
      </c>
      <c r="V98" s="219" t="s">
        <v>111</v>
      </c>
      <c r="W98" s="219" t="s">
        <v>664</v>
      </c>
      <c r="Y98" s="219" t="s">
        <v>657</v>
      </c>
      <c r="Z98" s="219" t="s">
        <v>569</v>
      </c>
      <c r="AA98" s="219" t="s">
        <v>69</v>
      </c>
      <c r="AB98" s="219" t="s">
        <v>112</v>
      </c>
      <c r="AC98" s="219" t="str">
        <f>CONCATENATE(tPrihodKorisnik[[#This Row],[Vrsta prihoda]],tPrihodKorisnik[[#This Row],[Šifra budžetskog korisnika]])</f>
        <v>7223219999999</v>
      </c>
    </row>
    <row r="99" spans="21:29" x14ac:dyDescent="0.2">
      <c r="U99" s="219">
        <v>722483</v>
      </c>
      <c r="V99" s="219" t="s">
        <v>111</v>
      </c>
      <c r="W99" s="219" t="s">
        <v>666</v>
      </c>
      <c r="Y99" s="219" t="s">
        <v>659</v>
      </c>
      <c r="Z99" s="219" t="s">
        <v>660</v>
      </c>
      <c r="AA99" s="219" t="s">
        <v>69</v>
      </c>
      <c r="AB99" s="219" t="s">
        <v>112</v>
      </c>
      <c r="AC99" s="219" t="str">
        <f>CONCATENATE(tPrihodKorisnik[[#This Row],[Vrsta prihoda]],tPrihodKorisnik[[#This Row],[Šifra budžetskog korisnika]])</f>
        <v>7223319999999</v>
      </c>
    </row>
    <row r="100" spans="21:29" x14ac:dyDescent="0.2">
      <c r="U100" s="219">
        <v>722484</v>
      </c>
      <c r="V100" s="219" t="s">
        <v>111</v>
      </c>
      <c r="W100" s="219" t="s">
        <v>669</v>
      </c>
      <c r="Y100" s="219" t="s">
        <v>662</v>
      </c>
      <c r="Z100" s="219" t="s">
        <v>663</v>
      </c>
      <c r="AA100" s="219" t="s">
        <v>69</v>
      </c>
      <c r="AB100" s="219" t="s">
        <v>112</v>
      </c>
      <c r="AC100" s="219" t="str">
        <f>CONCATENATE(tPrihodKorisnik[[#This Row],[Vrsta prihoda]],tPrihodKorisnik[[#This Row],[Šifra budžetskog korisnika]])</f>
        <v>7223329999999</v>
      </c>
    </row>
    <row r="101" spans="21:29" x14ac:dyDescent="0.2">
      <c r="U101" s="219">
        <v>722485</v>
      </c>
      <c r="V101" s="219" t="s">
        <v>111</v>
      </c>
      <c r="W101" s="219" t="s">
        <v>671</v>
      </c>
      <c r="Y101" s="219" t="s">
        <v>665</v>
      </c>
      <c r="Z101" s="219" t="s">
        <v>578</v>
      </c>
      <c r="AA101" s="219" t="s">
        <v>69</v>
      </c>
      <c r="AB101" s="219" t="s">
        <v>112</v>
      </c>
      <c r="AC101" s="219" t="str">
        <f>CONCATENATE(tPrihodKorisnik[[#This Row],[Vrsta prihoda]],tPrihodKorisnik[[#This Row],[Šifra budžetskog korisnika]])</f>
        <v>7224229999999</v>
      </c>
    </row>
    <row r="102" spans="21:29" x14ac:dyDescent="0.2">
      <c r="U102" s="237">
        <v>722486</v>
      </c>
      <c r="V102" s="237" t="s">
        <v>111</v>
      </c>
      <c r="W102" s="219" t="s">
        <v>673</v>
      </c>
      <c r="Y102" s="219" t="s">
        <v>667</v>
      </c>
      <c r="Z102" s="219" t="s">
        <v>668</v>
      </c>
      <c r="AA102" s="219" t="s">
        <v>69</v>
      </c>
      <c r="AB102" s="219" t="s">
        <v>112</v>
      </c>
      <c r="AC102" s="219" t="str">
        <f>CONCATENATE(tPrihodKorisnik[[#This Row],[Vrsta prihoda]],tPrihodKorisnik[[#This Row],[Šifra budžetskog korisnika]])</f>
        <v>7224239999999</v>
      </c>
    </row>
    <row r="103" spans="21:29" x14ac:dyDescent="0.2">
      <c r="U103" s="219">
        <v>722487</v>
      </c>
      <c r="V103" s="219" t="s">
        <v>111</v>
      </c>
      <c r="W103" s="219" t="s">
        <v>675</v>
      </c>
      <c r="Y103" s="219" t="s">
        <v>670</v>
      </c>
      <c r="Z103" s="219" t="s">
        <v>584</v>
      </c>
      <c r="AA103" s="219" t="s">
        <v>69</v>
      </c>
      <c r="AB103" s="219" t="s">
        <v>112</v>
      </c>
      <c r="AC103" s="219" t="str">
        <f>CONCATENATE(tPrihodKorisnik[[#This Row],[Vrsta prihoda]],tPrihodKorisnik[[#This Row],[Šifra budžetskog korisnika]])</f>
        <v>7224249999999</v>
      </c>
    </row>
    <row r="104" spans="21:29" x14ac:dyDescent="0.2">
      <c r="U104" s="219">
        <v>722488</v>
      </c>
      <c r="V104" s="219" t="s">
        <v>111</v>
      </c>
      <c r="W104" s="219" t="s">
        <v>678</v>
      </c>
      <c r="Y104" s="219" t="s">
        <v>672</v>
      </c>
      <c r="Z104" s="219" t="s">
        <v>587</v>
      </c>
      <c r="AA104" s="219" t="s">
        <v>69</v>
      </c>
      <c r="AB104" s="219" t="s">
        <v>112</v>
      </c>
      <c r="AC104" s="219" t="str">
        <f>CONCATENATE(tPrihodKorisnik[[#This Row],[Vrsta prihoda]],tPrihodKorisnik[[#This Row],[Šifra budžetskog korisnika]])</f>
        <v>7224259999999</v>
      </c>
    </row>
    <row r="105" spans="21:29" x14ac:dyDescent="0.2">
      <c r="U105" s="219">
        <v>722489</v>
      </c>
      <c r="V105" s="219" t="s">
        <v>111</v>
      </c>
      <c r="W105" s="219" t="s">
        <v>680</v>
      </c>
      <c r="Y105" s="219" t="s">
        <v>674</v>
      </c>
      <c r="Z105" s="219" t="s">
        <v>590</v>
      </c>
      <c r="AA105" s="219" t="s">
        <v>69</v>
      </c>
      <c r="AB105" s="219" t="s">
        <v>112</v>
      </c>
      <c r="AC105" s="219" t="str">
        <f>CONCATENATE(tPrihodKorisnik[[#This Row],[Vrsta prihoda]],tPrihodKorisnik[[#This Row],[Šifra budžetskog korisnika]])</f>
        <v>7224279999999</v>
      </c>
    </row>
    <row r="106" spans="21:29" x14ac:dyDescent="0.2">
      <c r="U106" s="219">
        <v>722491</v>
      </c>
      <c r="V106" s="219" t="s">
        <v>111</v>
      </c>
      <c r="W106" s="219" t="s">
        <v>681</v>
      </c>
      <c r="Y106" s="219" t="s">
        <v>676</v>
      </c>
      <c r="Z106" s="219" t="s">
        <v>677</v>
      </c>
      <c r="AA106" s="219" t="s">
        <v>69</v>
      </c>
      <c r="AB106" s="219" t="s">
        <v>112</v>
      </c>
      <c r="AC106" s="219" t="str">
        <f>CONCATENATE(tPrihodKorisnik[[#This Row],[Vrsta prihoda]],tPrihodKorisnik[[#This Row],[Šifra budžetskog korisnika]])</f>
        <v>7224339999999</v>
      </c>
    </row>
    <row r="107" spans="21:29" x14ac:dyDescent="0.2">
      <c r="U107" s="219">
        <v>722492</v>
      </c>
      <c r="V107" s="219" t="s">
        <v>111</v>
      </c>
      <c r="W107" s="219" t="s">
        <v>682</v>
      </c>
      <c r="Y107" s="219" t="s">
        <v>679</v>
      </c>
      <c r="Z107" s="219" t="s">
        <v>596</v>
      </c>
      <c r="AA107" s="219" t="s">
        <v>69</v>
      </c>
      <c r="AB107" s="219" t="s">
        <v>112</v>
      </c>
      <c r="AC107" s="219" t="str">
        <f>CONCATENATE(tPrihodKorisnik[[#This Row],[Vrsta prihoda]],tPrihodKorisnik[[#This Row],[Šifra budžetskog korisnika]])</f>
        <v>7224349999999</v>
      </c>
    </row>
    <row r="108" spans="21:29" x14ac:dyDescent="0.2">
      <c r="U108" s="219">
        <v>722511</v>
      </c>
      <c r="V108" s="219" t="s">
        <v>111</v>
      </c>
      <c r="W108" s="219" t="s">
        <v>685</v>
      </c>
      <c r="Y108" s="219" t="s">
        <v>683</v>
      </c>
      <c r="Z108" s="219" t="s">
        <v>684</v>
      </c>
      <c r="AA108" s="219" t="s">
        <v>69</v>
      </c>
      <c r="AB108" s="219" t="s">
        <v>112</v>
      </c>
      <c r="AC108" s="219" t="str">
        <f>CONCATENATE(tPrihodKorisnik[[#This Row],[Vrsta prihoda]],tPrihodKorisnik[[#This Row],[Šifra budžetskog korisnika]])</f>
        <v>7224389999999</v>
      </c>
    </row>
    <row r="109" spans="21:29" x14ac:dyDescent="0.2">
      <c r="U109" s="219">
        <v>722515</v>
      </c>
      <c r="V109" s="219" t="s">
        <v>111</v>
      </c>
      <c r="W109" s="219" t="s">
        <v>690</v>
      </c>
      <c r="Y109" s="219" t="s">
        <v>686</v>
      </c>
      <c r="Z109" s="219" t="s">
        <v>687</v>
      </c>
      <c r="AA109" s="219" t="s">
        <v>69</v>
      </c>
      <c r="AB109" s="219" t="s">
        <v>112</v>
      </c>
      <c r="AC109" s="219" t="str">
        <f>CONCATENATE(tPrihodKorisnik[[#This Row],[Vrsta prihoda]],tPrihodKorisnik[[#This Row],[Šifra budžetskog korisnika]])</f>
        <v>7224429999999</v>
      </c>
    </row>
    <row r="110" spans="21:29" x14ac:dyDescent="0.2">
      <c r="U110" s="219">
        <v>723111</v>
      </c>
      <c r="V110" s="219" t="s">
        <v>111</v>
      </c>
      <c r="W110" s="219" t="s">
        <v>692</v>
      </c>
      <c r="Y110" s="219" t="s">
        <v>688</v>
      </c>
      <c r="Z110" s="219" t="s">
        <v>689</v>
      </c>
      <c r="AA110" s="219" t="s">
        <v>69</v>
      </c>
      <c r="AB110" s="219" t="s">
        <v>112</v>
      </c>
      <c r="AC110" s="219" t="str">
        <f>CONCATENATE(tPrihodKorisnik[[#This Row],[Vrsta prihoda]],tPrihodKorisnik[[#This Row],[Šifra budžetskog korisnika]])</f>
        <v>7224439999999</v>
      </c>
    </row>
    <row r="111" spans="21:29" x14ac:dyDescent="0.2">
      <c r="U111" s="219">
        <v>723114</v>
      </c>
      <c r="V111" s="219" t="s">
        <v>111</v>
      </c>
      <c r="W111" s="219" t="s">
        <v>694</v>
      </c>
      <c r="Y111" s="219" t="s">
        <v>691</v>
      </c>
      <c r="Z111" s="219" t="s">
        <v>612</v>
      </c>
      <c r="AA111" s="219" t="s">
        <v>69</v>
      </c>
      <c r="AB111" s="219" t="s">
        <v>112</v>
      </c>
      <c r="AC111" s="219" t="str">
        <f>CONCATENATE(tPrihodKorisnik[[#This Row],[Vrsta prihoda]],tPrihodKorisnik[[#This Row],[Šifra budžetskog korisnika]])</f>
        <v>7224449999999</v>
      </c>
    </row>
    <row r="112" spans="21:29" x14ac:dyDescent="0.2">
      <c r="U112" s="219">
        <v>723115</v>
      </c>
      <c r="V112" s="219" t="s">
        <v>111</v>
      </c>
      <c r="W112" s="219" t="s">
        <v>697</v>
      </c>
      <c r="Y112" s="219" t="s">
        <v>693</v>
      </c>
      <c r="Z112" s="219" t="s">
        <v>615</v>
      </c>
      <c r="AA112" s="219" t="s">
        <v>69</v>
      </c>
      <c r="AB112" s="219" t="s">
        <v>112</v>
      </c>
      <c r="AC112" s="219" t="str">
        <f>CONCATENATE(tPrihodKorisnik[[#This Row],[Vrsta prihoda]],tPrihodKorisnik[[#This Row],[Šifra budžetskog korisnika]])</f>
        <v>7224459999999</v>
      </c>
    </row>
    <row r="113" spans="21:29" x14ac:dyDescent="0.2">
      <c r="U113" s="219">
        <v>723118</v>
      </c>
      <c r="V113" s="219" t="s">
        <v>111</v>
      </c>
      <c r="W113" s="219" t="s">
        <v>699</v>
      </c>
      <c r="Y113" s="219" t="s">
        <v>695</v>
      </c>
      <c r="Z113" s="219" t="s">
        <v>696</v>
      </c>
      <c r="AA113" s="219" t="s">
        <v>69</v>
      </c>
      <c r="AB113" s="219" t="s">
        <v>112</v>
      </c>
      <c r="AC113" s="219" t="str">
        <f>CONCATENATE(tPrihodKorisnik[[#This Row],[Vrsta prihoda]],tPrihodKorisnik[[#This Row],[Šifra budžetskog korisnika]])</f>
        <v>7224469999999</v>
      </c>
    </row>
    <row r="114" spans="21:29" x14ac:dyDescent="0.2">
      <c r="U114" s="219">
        <v>723119</v>
      </c>
      <c r="V114" s="219" t="s">
        <v>111</v>
      </c>
      <c r="W114" s="219" t="s">
        <v>701</v>
      </c>
      <c r="Y114" s="219" t="s">
        <v>698</v>
      </c>
      <c r="Z114" s="219" t="s">
        <v>621</v>
      </c>
      <c r="AA114" s="219" t="s">
        <v>69</v>
      </c>
      <c r="AB114" s="219" t="s">
        <v>112</v>
      </c>
      <c r="AC114" s="219" t="str">
        <f>CONCATENATE(tPrihodKorisnik[[#This Row],[Vrsta prihoda]],tPrihodKorisnik[[#This Row],[Šifra budžetskog korisnika]])</f>
        <v>7224479999999</v>
      </c>
    </row>
    <row r="115" spans="21:29" x14ac:dyDescent="0.2">
      <c r="U115" s="237">
        <v>729113</v>
      </c>
      <c r="V115" s="237" t="s">
        <v>111</v>
      </c>
      <c r="W115" s="237" t="s">
        <v>703</v>
      </c>
      <c r="Y115" s="219" t="s">
        <v>700</v>
      </c>
      <c r="Z115" s="219" t="s">
        <v>624</v>
      </c>
      <c r="AA115" s="219" t="s">
        <v>69</v>
      </c>
      <c r="AB115" s="219" t="s">
        <v>112</v>
      </c>
      <c r="AC115" s="219" t="str">
        <f>CONCATENATE(tPrihodKorisnik[[#This Row],[Vrsta prihoda]],tPrihodKorisnik[[#This Row],[Šifra budžetskog korisnika]])</f>
        <v>7224489999999</v>
      </c>
    </row>
    <row r="116" spans="21:29" x14ac:dyDescent="0.2">
      <c r="U116" s="231">
        <v>729114</v>
      </c>
      <c r="V116" s="231" t="s">
        <v>111</v>
      </c>
      <c r="W116" s="231" t="s">
        <v>705</v>
      </c>
      <c r="Y116" s="219" t="s">
        <v>702</v>
      </c>
      <c r="Z116" s="219" t="s">
        <v>627</v>
      </c>
      <c r="AA116" s="219" t="s">
        <v>69</v>
      </c>
      <c r="AB116" s="219" t="s">
        <v>112</v>
      </c>
      <c r="AC116" s="219" t="str">
        <f>CONCATENATE(tPrihodKorisnik[[#This Row],[Vrsta prihoda]],tPrihodKorisnik[[#This Row],[Šifra budžetskog korisnika]])</f>
        <v>7224529999999</v>
      </c>
    </row>
    <row r="117" spans="21:29" x14ac:dyDescent="0.2">
      <c r="U117" s="219">
        <v>711113</v>
      </c>
      <c r="V117" s="219" t="s">
        <v>123</v>
      </c>
      <c r="W117" s="219" t="s">
        <v>708</v>
      </c>
      <c r="Y117" s="219" t="s">
        <v>704</v>
      </c>
      <c r="Z117" s="219" t="s">
        <v>630</v>
      </c>
      <c r="AA117" s="219" t="s">
        <v>69</v>
      </c>
      <c r="AB117" s="219" t="s">
        <v>112</v>
      </c>
      <c r="AC117" s="219" t="str">
        <f>CONCATENATE(tPrihodKorisnik[[#This Row],[Vrsta prihoda]],tPrihodKorisnik[[#This Row],[Šifra budžetskog korisnika]])</f>
        <v>7224569999999</v>
      </c>
    </row>
    <row r="118" spans="21:29" x14ac:dyDescent="0.2">
      <c r="U118" s="219">
        <v>714111</v>
      </c>
      <c r="V118" s="219" t="s">
        <v>123</v>
      </c>
      <c r="W118" s="219" t="s">
        <v>710</v>
      </c>
      <c r="Y118" s="219" t="s">
        <v>706</v>
      </c>
      <c r="Z118" s="219" t="s">
        <v>707</v>
      </c>
      <c r="AA118" s="219" t="s">
        <v>69</v>
      </c>
      <c r="AB118" s="219" t="s">
        <v>112</v>
      </c>
      <c r="AC118" s="219" t="str">
        <f>CONCATENATE(tPrihodKorisnik[[#This Row],[Vrsta prihoda]],tPrihodKorisnik[[#This Row],[Šifra budžetskog korisnika]])</f>
        <v>7224579999999</v>
      </c>
    </row>
    <row r="119" spans="21:29" x14ac:dyDescent="0.2">
      <c r="U119" s="219">
        <v>714112</v>
      </c>
      <c r="V119" s="219" t="s">
        <v>123</v>
      </c>
      <c r="W119" s="219" t="s">
        <v>713</v>
      </c>
      <c r="Y119" s="219" t="s">
        <v>709</v>
      </c>
      <c r="Z119" s="219" t="s">
        <v>636</v>
      </c>
      <c r="AA119" s="219" t="s">
        <v>69</v>
      </c>
      <c r="AB119" s="219" t="s">
        <v>112</v>
      </c>
      <c r="AC119" s="219" t="str">
        <f>CONCATENATE(tPrihodKorisnik[[#This Row],[Vrsta prihoda]],tPrihodKorisnik[[#This Row],[Šifra budžetskog korisnika]])</f>
        <v>7224589999999</v>
      </c>
    </row>
    <row r="120" spans="21:29" x14ac:dyDescent="0.2">
      <c r="U120" s="219">
        <v>714211</v>
      </c>
      <c r="V120" s="219" t="s">
        <v>123</v>
      </c>
      <c r="W120" s="219" t="s">
        <v>715</v>
      </c>
      <c r="Y120" s="219" t="s">
        <v>711</v>
      </c>
      <c r="Z120" s="219" t="s">
        <v>712</v>
      </c>
      <c r="AA120" s="219" t="s">
        <v>69</v>
      </c>
      <c r="AB120" s="219" t="s">
        <v>112</v>
      </c>
      <c r="AC120" s="219" t="str">
        <f>CONCATENATE(tPrihodKorisnik[[#This Row],[Vrsta prihoda]],tPrihodKorisnik[[#This Row],[Šifra budžetskog korisnika]])</f>
        <v>7224639999999</v>
      </c>
    </row>
    <row r="121" spans="21:29" x14ac:dyDescent="0.2">
      <c r="U121" s="219">
        <v>714311</v>
      </c>
      <c r="V121" s="219" t="s">
        <v>123</v>
      </c>
      <c r="W121" s="219" t="s">
        <v>718</v>
      </c>
      <c r="Y121" s="219" t="s">
        <v>714</v>
      </c>
      <c r="Z121" s="219" t="s">
        <v>642</v>
      </c>
      <c r="AA121" s="219" t="s">
        <v>69</v>
      </c>
      <c r="AB121" s="219" t="s">
        <v>112</v>
      </c>
      <c r="AC121" s="219" t="str">
        <f>CONCATENATE(tPrihodKorisnik[[#This Row],[Vrsta prihoda]],tPrihodKorisnik[[#This Row],[Šifra budžetskog korisnika]])</f>
        <v>7224649999999</v>
      </c>
    </row>
    <row r="122" spans="21:29" x14ac:dyDescent="0.2">
      <c r="U122" s="219">
        <v>719113</v>
      </c>
      <c r="V122" s="219" t="s">
        <v>123</v>
      </c>
      <c r="W122" s="219" t="s">
        <v>719</v>
      </c>
      <c r="Y122" s="219" t="s">
        <v>716</v>
      </c>
      <c r="Z122" s="219" t="s">
        <v>717</v>
      </c>
      <c r="AA122" s="219" t="s">
        <v>69</v>
      </c>
      <c r="AB122" s="219" t="s">
        <v>112</v>
      </c>
      <c r="AC122" s="219" t="str">
        <f>CONCATENATE(tPrihodKorisnik[[#This Row],[Vrsta prihoda]],tPrihodKorisnik[[#This Row],[Šifra budžetskog korisnika]])</f>
        <v>7224659999999</v>
      </c>
    </row>
    <row r="123" spans="21:29" x14ac:dyDescent="0.2">
      <c r="U123" s="219">
        <v>721223</v>
      </c>
      <c r="V123" s="219" t="s">
        <v>123</v>
      </c>
      <c r="W123" s="219" t="s">
        <v>721</v>
      </c>
      <c r="Y123" s="219" t="s">
        <v>720</v>
      </c>
      <c r="Z123" s="219" t="s">
        <v>650</v>
      </c>
      <c r="AA123" s="219" t="s">
        <v>69</v>
      </c>
      <c r="AB123" s="219" t="s">
        <v>112</v>
      </c>
      <c r="AC123" s="219" t="str">
        <f>CONCATENATE(tPrihodKorisnik[[#This Row],[Vrsta prihoda]],tPrihodKorisnik[[#This Row],[Šifra budžetskog korisnika]])</f>
        <v>7224679999999</v>
      </c>
    </row>
    <row r="124" spans="21:29" x14ac:dyDescent="0.2">
      <c r="U124" s="219">
        <v>722121</v>
      </c>
      <c r="V124" s="219" t="s">
        <v>123</v>
      </c>
      <c r="W124" s="219" t="s">
        <v>723</v>
      </c>
      <c r="Y124" s="219" t="s">
        <v>722</v>
      </c>
      <c r="Z124" s="219" t="s">
        <v>653</v>
      </c>
      <c r="AA124" s="219" t="s">
        <v>69</v>
      </c>
      <c r="AB124" s="219" t="s">
        <v>112</v>
      </c>
      <c r="AC124" s="219" t="str">
        <f>CONCATENATE(tPrihodKorisnik[[#This Row],[Vrsta prihoda]],tPrihodKorisnik[[#This Row],[Šifra budžetskog korisnika]])</f>
        <v>7224699999999</v>
      </c>
    </row>
    <row r="125" spans="21:29" x14ac:dyDescent="0.2">
      <c r="U125" s="219">
        <v>722131</v>
      </c>
      <c r="V125" s="219" t="s">
        <v>123</v>
      </c>
      <c r="W125" s="219" t="s">
        <v>725</v>
      </c>
      <c r="Y125" s="219" t="s">
        <v>724</v>
      </c>
      <c r="Z125" s="219" t="s">
        <v>656</v>
      </c>
      <c r="AA125" s="219" t="s">
        <v>570</v>
      </c>
      <c r="AB125" s="219" t="s">
        <v>571</v>
      </c>
      <c r="AC125" s="219" t="str">
        <f>CONCATENATE(tPrihodKorisnik[[#This Row],[Vrsta prihoda]],tPrihodKorisnik[[#This Row],[Šifra budžetskog korisnika]])</f>
        <v>7224711048001</v>
      </c>
    </row>
    <row r="126" spans="21:29" x14ac:dyDescent="0.2">
      <c r="U126" s="219">
        <v>722311</v>
      </c>
      <c r="V126" s="219" t="s">
        <v>123</v>
      </c>
      <c r="W126" s="219" t="s">
        <v>726</v>
      </c>
      <c r="Y126" s="219" t="s">
        <v>724</v>
      </c>
      <c r="Z126" s="219" t="s">
        <v>656</v>
      </c>
      <c r="AA126" s="219" t="s">
        <v>573</v>
      </c>
      <c r="AB126" s="219" t="s">
        <v>574</v>
      </c>
      <c r="AC126" s="219" t="str">
        <f>CONCATENATE(tPrihodKorisnik[[#This Row],[Vrsta prihoda]],tPrihodKorisnik[[#This Row],[Šifra budžetskog korisnika]])</f>
        <v>7224711049001</v>
      </c>
    </row>
    <row r="127" spans="21:29" x14ac:dyDescent="0.2">
      <c r="U127" s="219">
        <v>722312</v>
      </c>
      <c r="V127" s="219" t="s">
        <v>123</v>
      </c>
      <c r="W127" s="219" t="s">
        <v>727</v>
      </c>
      <c r="Y127" s="219" t="s">
        <v>724</v>
      </c>
      <c r="Z127" s="219" t="s">
        <v>656</v>
      </c>
      <c r="AA127" s="219" t="s">
        <v>576</v>
      </c>
      <c r="AB127" s="219" t="s">
        <v>577</v>
      </c>
      <c r="AC127" s="219" t="str">
        <f>CONCATENATE(tPrihodKorisnik[[#This Row],[Vrsta prihoda]],tPrihodKorisnik[[#This Row],[Šifra budžetskog korisnika]])</f>
        <v>7224711050001</v>
      </c>
    </row>
    <row r="128" spans="21:29" x14ac:dyDescent="0.2">
      <c r="U128" s="219">
        <v>722313</v>
      </c>
      <c r="V128" s="219" t="s">
        <v>123</v>
      </c>
      <c r="W128" s="219" t="s">
        <v>728</v>
      </c>
      <c r="Y128" s="219" t="s">
        <v>724</v>
      </c>
      <c r="Z128" s="219" t="s">
        <v>656</v>
      </c>
      <c r="AA128" s="219" t="s">
        <v>579</v>
      </c>
      <c r="AB128" s="219" t="s">
        <v>580</v>
      </c>
      <c r="AC128" s="219" t="str">
        <f>CONCATENATE(tPrihodKorisnik[[#This Row],[Vrsta prihoda]],tPrihodKorisnik[[#This Row],[Šifra budžetskog korisnika]])</f>
        <v>7224711051001</v>
      </c>
    </row>
    <row r="129" spans="21:29" x14ac:dyDescent="0.2">
      <c r="U129" s="219">
        <v>722314</v>
      </c>
      <c r="V129" s="219" t="s">
        <v>123</v>
      </c>
      <c r="W129" s="219" t="s">
        <v>729</v>
      </c>
      <c r="Y129" s="219" t="s">
        <v>724</v>
      </c>
      <c r="Z129" s="219" t="s">
        <v>656</v>
      </c>
      <c r="AA129" s="219" t="s">
        <v>582</v>
      </c>
      <c r="AB129" s="219" t="s">
        <v>583</v>
      </c>
      <c r="AC129" s="219" t="str">
        <f>CONCATENATE(tPrihodKorisnik[[#This Row],[Vrsta prihoda]],tPrihodKorisnik[[#This Row],[Šifra budžetskog korisnika]])</f>
        <v>7224711052001</v>
      </c>
    </row>
    <row r="130" spans="21:29" x14ac:dyDescent="0.2">
      <c r="U130" s="219">
        <v>722315</v>
      </c>
      <c r="V130" s="219" t="s">
        <v>123</v>
      </c>
      <c r="W130" s="219" t="s">
        <v>730</v>
      </c>
      <c r="Y130" s="219" t="s">
        <v>724</v>
      </c>
      <c r="Z130" s="219" t="s">
        <v>656</v>
      </c>
      <c r="AA130" s="219" t="s">
        <v>585</v>
      </c>
      <c r="AB130" s="219" t="s">
        <v>586</v>
      </c>
      <c r="AC130" s="219" t="str">
        <f>CONCATENATE(tPrihodKorisnik[[#This Row],[Vrsta prihoda]],tPrihodKorisnik[[#This Row],[Šifra budžetskog korisnika]])</f>
        <v>7224711060001</v>
      </c>
    </row>
    <row r="131" spans="21:29" x14ac:dyDescent="0.2">
      <c r="U131" s="219">
        <v>722316</v>
      </c>
      <c r="V131" s="219" t="s">
        <v>123</v>
      </c>
      <c r="W131" s="219" t="s">
        <v>731</v>
      </c>
      <c r="Y131" s="219" t="s">
        <v>724</v>
      </c>
      <c r="Z131" s="219" t="s">
        <v>656</v>
      </c>
      <c r="AA131" s="219" t="s">
        <v>588</v>
      </c>
      <c r="AB131" s="219" t="s">
        <v>589</v>
      </c>
      <c r="AC131" s="219" t="str">
        <f>CONCATENATE(tPrihodKorisnik[[#This Row],[Vrsta prihoda]],tPrihodKorisnik[[#This Row],[Šifra budžetskog korisnika]])</f>
        <v>7224711061001</v>
      </c>
    </row>
    <row r="132" spans="21:29" x14ac:dyDescent="0.2">
      <c r="U132" s="219">
        <v>722317</v>
      </c>
      <c r="V132" s="219" t="s">
        <v>123</v>
      </c>
      <c r="W132" s="219" t="s">
        <v>732</v>
      </c>
      <c r="Y132" s="219" t="s">
        <v>724</v>
      </c>
      <c r="Z132" s="219" t="s">
        <v>656</v>
      </c>
      <c r="AA132" s="219" t="s">
        <v>591</v>
      </c>
      <c r="AB132" s="219" t="s">
        <v>592</v>
      </c>
      <c r="AC132" s="219" t="str">
        <f>CONCATENATE(tPrihodKorisnik[[#This Row],[Vrsta prihoda]],tPrihodKorisnik[[#This Row],[Šifra budžetskog korisnika]])</f>
        <v>7224711062001</v>
      </c>
    </row>
    <row r="133" spans="21:29" x14ac:dyDescent="0.2">
      <c r="U133" s="219">
        <v>722318</v>
      </c>
      <c r="V133" s="219" t="s">
        <v>123</v>
      </c>
      <c r="W133" s="219" t="s">
        <v>733</v>
      </c>
      <c r="Y133" s="219" t="s">
        <v>724</v>
      </c>
      <c r="Z133" s="219" t="s">
        <v>656</v>
      </c>
      <c r="AA133" s="219" t="s">
        <v>594</v>
      </c>
      <c r="AB133" s="219" t="s">
        <v>595</v>
      </c>
      <c r="AC133" s="219" t="str">
        <f>CONCATENATE(tPrihodKorisnik[[#This Row],[Vrsta prihoda]],tPrihodKorisnik[[#This Row],[Šifra budžetskog korisnika]])</f>
        <v>7224711063001</v>
      </c>
    </row>
    <row r="134" spans="21:29" x14ac:dyDescent="0.2">
      <c r="U134" s="219">
        <v>722319</v>
      </c>
      <c r="V134" s="219" t="s">
        <v>123</v>
      </c>
      <c r="W134" s="219" t="s">
        <v>734</v>
      </c>
      <c r="Y134" s="219" t="s">
        <v>724</v>
      </c>
      <c r="Z134" s="219" t="s">
        <v>656</v>
      </c>
      <c r="AA134" s="219" t="s">
        <v>597</v>
      </c>
      <c r="AB134" s="219" t="s">
        <v>598</v>
      </c>
      <c r="AC134" s="219" t="str">
        <f>CONCATENATE(tPrihodKorisnik[[#This Row],[Vrsta prihoda]],tPrihodKorisnik[[#This Row],[Šifra budžetskog korisnika]])</f>
        <v>7224711064001</v>
      </c>
    </row>
    <row r="135" spans="21:29" x14ac:dyDescent="0.2">
      <c r="U135" s="219">
        <v>722391</v>
      </c>
      <c r="V135" s="219" t="s">
        <v>123</v>
      </c>
      <c r="W135" s="219" t="s">
        <v>735</v>
      </c>
      <c r="Y135" s="219" t="s">
        <v>724</v>
      </c>
      <c r="Z135" s="219" t="s">
        <v>656</v>
      </c>
      <c r="AA135" s="219" t="s">
        <v>599</v>
      </c>
      <c r="AB135" s="219" t="s">
        <v>600</v>
      </c>
      <c r="AC135" s="219" t="str">
        <f>CONCATENATE(tPrihodKorisnik[[#This Row],[Vrsta prihoda]],tPrihodKorisnik[[#This Row],[Šifra budžetskog korisnika]])</f>
        <v>7224711065001</v>
      </c>
    </row>
    <row r="136" spans="21:29" x14ac:dyDescent="0.2">
      <c r="U136" s="219">
        <v>722392</v>
      </c>
      <c r="V136" s="219" t="s">
        <v>123</v>
      </c>
      <c r="W136" s="219" t="s">
        <v>736</v>
      </c>
      <c r="Y136" s="219" t="s">
        <v>724</v>
      </c>
      <c r="Z136" s="219" t="s">
        <v>656</v>
      </c>
      <c r="AA136" s="219" t="s">
        <v>601</v>
      </c>
      <c r="AB136" s="219" t="s">
        <v>602</v>
      </c>
      <c r="AC136" s="219" t="str">
        <f>CONCATENATE(tPrihodKorisnik[[#This Row],[Vrsta prihoda]],tPrihodKorisnik[[#This Row],[Šifra budžetskog korisnika]])</f>
        <v>7224711066001</v>
      </c>
    </row>
    <row r="137" spans="21:29" x14ac:dyDescent="0.2">
      <c r="U137" s="219">
        <v>722393</v>
      </c>
      <c r="V137" s="219" t="s">
        <v>123</v>
      </c>
      <c r="W137" s="219" t="s">
        <v>737</v>
      </c>
      <c r="Y137" s="219" t="s">
        <v>724</v>
      </c>
      <c r="Z137" s="219" t="s">
        <v>656</v>
      </c>
      <c r="AA137" s="219" t="s">
        <v>604</v>
      </c>
      <c r="AB137" s="219" t="s">
        <v>605</v>
      </c>
      <c r="AC137" s="219" t="str">
        <f>CONCATENATE(tPrihodKorisnik[[#This Row],[Vrsta prihoda]],tPrihodKorisnik[[#This Row],[Šifra budžetskog korisnika]])</f>
        <v>7224711067001</v>
      </c>
    </row>
    <row r="138" spans="21:29" x14ac:dyDescent="0.2">
      <c r="U138" s="219">
        <v>722394</v>
      </c>
      <c r="V138" s="219" t="s">
        <v>123</v>
      </c>
      <c r="W138" s="219" t="s">
        <v>738</v>
      </c>
      <c r="Y138" s="219" t="s">
        <v>724</v>
      </c>
      <c r="Z138" s="219" t="s">
        <v>656</v>
      </c>
      <c r="AA138" s="219" t="s">
        <v>607</v>
      </c>
      <c r="AB138" s="219" t="s">
        <v>608</v>
      </c>
      <c r="AC138" s="219" t="str">
        <f>CONCATENATE(tPrihodKorisnik[[#This Row],[Vrsta prihoda]],tPrihodKorisnik[[#This Row],[Šifra budžetskog korisnika]])</f>
        <v>7224711068001</v>
      </c>
    </row>
    <row r="139" spans="21:29" x14ac:dyDescent="0.2">
      <c r="U139" s="219">
        <v>722395</v>
      </c>
      <c r="V139" s="219" t="s">
        <v>123</v>
      </c>
      <c r="W139" s="219" t="s">
        <v>739</v>
      </c>
      <c r="Y139" s="219" t="s">
        <v>724</v>
      </c>
      <c r="Z139" s="219" t="s">
        <v>656</v>
      </c>
      <c r="AA139" s="219" t="s">
        <v>610</v>
      </c>
      <c r="AB139" s="219" t="s">
        <v>611</v>
      </c>
      <c r="AC139" s="219" t="str">
        <f>CONCATENATE(tPrihodKorisnik[[#This Row],[Vrsta prihoda]],tPrihodKorisnik[[#This Row],[Šifra budžetskog korisnika]])</f>
        <v>7224711069001</v>
      </c>
    </row>
    <row r="140" spans="21:29" x14ac:dyDescent="0.2">
      <c r="U140" s="219">
        <v>722396</v>
      </c>
      <c r="V140" s="219" t="s">
        <v>123</v>
      </c>
      <c r="W140" s="219" t="s">
        <v>740</v>
      </c>
      <c r="Y140" s="219" t="s">
        <v>724</v>
      </c>
      <c r="Z140" s="219" t="s">
        <v>656</v>
      </c>
      <c r="AA140" s="219" t="s">
        <v>613</v>
      </c>
      <c r="AB140" s="219" t="s">
        <v>614</v>
      </c>
      <c r="AC140" s="219" t="str">
        <f>CONCATENATE(tPrihodKorisnik[[#This Row],[Vrsta prihoda]],tPrihodKorisnik[[#This Row],[Šifra budžetskog korisnika]])</f>
        <v>7224711070001</v>
      </c>
    </row>
    <row r="141" spans="21:29" x14ac:dyDescent="0.2">
      <c r="U141" s="219">
        <v>722411</v>
      </c>
      <c r="V141" s="219" t="s">
        <v>123</v>
      </c>
      <c r="W141" s="219" t="s">
        <v>741</v>
      </c>
      <c r="Y141" s="219" t="s">
        <v>724</v>
      </c>
      <c r="Z141" s="219" t="s">
        <v>656</v>
      </c>
      <c r="AA141" s="219" t="s">
        <v>616</v>
      </c>
      <c r="AB141" s="219" t="s">
        <v>617</v>
      </c>
      <c r="AC141" s="219" t="str">
        <f>CONCATENATE(tPrihodKorisnik[[#This Row],[Vrsta prihoda]],tPrihodKorisnik[[#This Row],[Šifra budžetskog korisnika]])</f>
        <v>7224711071001</v>
      </c>
    </row>
    <row r="142" spans="21:29" x14ac:dyDescent="0.2">
      <c r="U142" s="219">
        <v>722412</v>
      </c>
      <c r="V142" s="219" t="s">
        <v>123</v>
      </c>
      <c r="W142" s="219" t="s">
        <v>742</v>
      </c>
      <c r="Y142" s="219" t="s">
        <v>724</v>
      </c>
      <c r="Z142" s="219" t="s">
        <v>656</v>
      </c>
      <c r="AA142" s="219" t="s">
        <v>619</v>
      </c>
      <c r="AB142" s="219" t="s">
        <v>620</v>
      </c>
      <c r="AC142" s="219" t="str">
        <f>CONCATENATE(tPrihodKorisnik[[#This Row],[Vrsta prihoda]],tPrihodKorisnik[[#This Row],[Šifra budžetskog korisnika]])</f>
        <v>7224711072001</v>
      </c>
    </row>
    <row r="143" spans="21:29" x14ac:dyDescent="0.2">
      <c r="U143" s="219">
        <v>722421</v>
      </c>
      <c r="V143" s="219" t="s">
        <v>123</v>
      </c>
      <c r="W143" s="219" t="s">
        <v>743</v>
      </c>
      <c r="Y143" s="219" t="s">
        <v>724</v>
      </c>
      <c r="Z143" s="219" t="s">
        <v>656</v>
      </c>
      <c r="AA143" s="219" t="s">
        <v>622</v>
      </c>
      <c r="AB143" s="219" t="s">
        <v>623</v>
      </c>
      <c r="AC143" s="219" t="str">
        <f>CONCATENATE(tPrihodKorisnik[[#This Row],[Vrsta prihoda]],tPrihodKorisnik[[#This Row],[Šifra budžetskog korisnika]])</f>
        <v>7224711073001</v>
      </c>
    </row>
    <row r="144" spans="21:29" x14ac:dyDescent="0.2">
      <c r="U144" s="219">
        <v>722435</v>
      </c>
      <c r="V144" s="219" t="s">
        <v>123</v>
      </c>
      <c r="W144" s="219" t="s">
        <v>744</v>
      </c>
      <c r="Y144" s="219" t="s">
        <v>724</v>
      </c>
      <c r="Z144" s="219" t="s">
        <v>656</v>
      </c>
      <c r="AA144" s="219" t="s">
        <v>625</v>
      </c>
      <c r="AB144" s="219" t="s">
        <v>626</v>
      </c>
      <c r="AC144" s="219" t="str">
        <f>CONCATENATE(tPrihodKorisnik[[#This Row],[Vrsta prihoda]],tPrihodKorisnik[[#This Row],[Šifra budžetskog korisnika]])</f>
        <v>7224711074001</v>
      </c>
    </row>
    <row r="145" spans="21:29" x14ac:dyDescent="0.2">
      <c r="U145" s="219">
        <v>722449</v>
      </c>
      <c r="V145" s="219" t="s">
        <v>123</v>
      </c>
      <c r="W145" s="219" t="s">
        <v>745</v>
      </c>
      <c r="Y145" s="219" t="s">
        <v>724</v>
      </c>
      <c r="Z145" s="219" t="s">
        <v>656</v>
      </c>
      <c r="AA145" s="219" t="s">
        <v>628</v>
      </c>
      <c r="AB145" s="219" t="s">
        <v>629</v>
      </c>
      <c r="AC145" s="219" t="str">
        <f>CONCATENATE(tPrihodKorisnik[[#This Row],[Vrsta prihoda]],tPrihodKorisnik[[#This Row],[Šifra budžetskog korisnika]])</f>
        <v>7224711075001</v>
      </c>
    </row>
    <row r="146" spans="21:29" x14ac:dyDescent="0.2">
      <c r="U146" s="219">
        <v>722461</v>
      </c>
      <c r="V146" s="219" t="s">
        <v>123</v>
      </c>
      <c r="W146" s="219" t="s">
        <v>746</v>
      </c>
      <c r="Y146" s="219" t="s">
        <v>724</v>
      </c>
      <c r="Z146" s="219" t="s">
        <v>656</v>
      </c>
      <c r="AA146" s="219" t="s">
        <v>631</v>
      </c>
      <c r="AB146" s="219" t="s">
        <v>632</v>
      </c>
      <c r="AC146" s="219" t="str">
        <f>CONCATENATE(tPrihodKorisnik[[#This Row],[Vrsta prihoda]],tPrihodKorisnik[[#This Row],[Šifra budžetskog korisnika]])</f>
        <v>7224711076001</v>
      </c>
    </row>
    <row r="147" spans="21:29" x14ac:dyDescent="0.2">
      <c r="U147" s="219">
        <v>722462</v>
      </c>
      <c r="V147" s="219" t="s">
        <v>123</v>
      </c>
      <c r="W147" s="219" t="s">
        <v>747</v>
      </c>
      <c r="Y147" s="219" t="s">
        <v>724</v>
      </c>
      <c r="Z147" s="219" t="s">
        <v>656</v>
      </c>
      <c r="AA147" s="219" t="s">
        <v>634</v>
      </c>
      <c r="AB147" s="219" t="s">
        <v>635</v>
      </c>
      <c r="AC147" s="219" t="str">
        <f>CONCATENATE(tPrihodKorisnik[[#This Row],[Vrsta prihoda]],tPrihodKorisnik[[#This Row],[Šifra budžetskog korisnika]])</f>
        <v>7224711077001</v>
      </c>
    </row>
    <row r="148" spans="21:29" x14ac:dyDescent="0.2">
      <c r="U148" s="219">
        <v>722468</v>
      </c>
      <c r="V148" s="219" t="s">
        <v>123</v>
      </c>
      <c r="W148" s="219" t="s">
        <v>748</v>
      </c>
      <c r="Y148" s="219" t="s">
        <v>724</v>
      </c>
      <c r="Z148" s="219" t="s">
        <v>656</v>
      </c>
      <c r="AA148" s="219" t="s">
        <v>637</v>
      </c>
      <c r="AB148" s="219" t="s">
        <v>638</v>
      </c>
      <c r="AC148" s="219" t="str">
        <f>CONCATENATE(tPrihodKorisnik[[#This Row],[Vrsta prihoda]],tPrihodKorisnik[[#This Row],[Šifra budžetskog korisnika]])</f>
        <v>7224711078001</v>
      </c>
    </row>
    <row r="149" spans="21:29" x14ac:dyDescent="0.2">
      <c r="U149" s="219">
        <v>722521</v>
      </c>
      <c r="V149" s="219" t="s">
        <v>123</v>
      </c>
      <c r="W149" s="219" t="s">
        <v>749</v>
      </c>
      <c r="Y149" s="219" t="s">
        <v>724</v>
      </c>
      <c r="Z149" s="219" t="s">
        <v>656</v>
      </c>
      <c r="AA149" s="219" t="s">
        <v>640</v>
      </c>
      <c r="AB149" s="219" t="s">
        <v>641</v>
      </c>
      <c r="AC149" s="219" t="str">
        <f>CONCATENATE(tPrihodKorisnik[[#This Row],[Vrsta prihoda]],tPrihodKorisnik[[#This Row],[Šifra budžetskog korisnika]])</f>
        <v>7224711084001</v>
      </c>
    </row>
    <row r="150" spans="21:29" x14ac:dyDescent="0.2">
      <c r="U150" s="219">
        <v>722591</v>
      </c>
      <c r="V150" s="219" t="s">
        <v>123</v>
      </c>
      <c r="W150" s="219" t="s">
        <v>750</v>
      </c>
      <c r="Y150" s="219" t="s">
        <v>724</v>
      </c>
      <c r="Z150" s="219" t="s">
        <v>656</v>
      </c>
      <c r="AA150" s="219" t="s">
        <v>643</v>
      </c>
      <c r="AB150" s="219" t="s">
        <v>644</v>
      </c>
      <c r="AC150" s="219" t="str">
        <f>CONCATENATE(tPrihodKorisnik[[#This Row],[Vrsta prihoda]],tPrihodKorisnik[[#This Row],[Šifra budžetskog korisnika]])</f>
        <v>7224711085001</v>
      </c>
    </row>
    <row r="151" spans="21:29" x14ac:dyDescent="0.2">
      <c r="U151" s="219">
        <v>723121</v>
      </c>
      <c r="V151" s="219" t="s">
        <v>123</v>
      </c>
      <c r="W151" s="219" t="s">
        <v>751</v>
      </c>
      <c r="Y151" s="219" t="s">
        <v>724</v>
      </c>
      <c r="Z151" s="219" t="s">
        <v>656</v>
      </c>
      <c r="AA151" s="219" t="s">
        <v>646</v>
      </c>
      <c r="AB151" s="219" t="s">
        <v>647</v>
      </c>
      <c r="AC151" s="219" t="str">
        <f>CONCATENATE(tPrihodKorisnik[[#This Row],[Vrsta prihoda]],tPrihodKorisnik[[#This Row],[Šifra budžetskog korisnika]])</f>
        <v>7224711086001</v>
      </c>
    </row>
    <row r="152" spans="21:29" x14ac:dyDescent="0.2">
      <c r="U152" s="219">
        <v>729121</v>
      </c>
      <c r="V152" s="219" t="s">
        <v>123</v>
      </c>
      <c r="W152" s="219" t="s">
        <v>752</v>
      </c>
      <c r="Y152" s="219" t="s">
        <v>724</v>
      </c>
      <c r="Z152" s="219" t="s">
        <v>656</v>
      </c>
      <c r="AA152" s="219" t="s">
        <v>648</v>
      </c>
      <c r="AB152" s="219" t="s">
        <v>649</v>
      </c>
      <c r="AC152" s="219" t="str">
        <f>CONCATENATE(tPrihodKorisnik[[#This Row],[Vrsta prihoda]],tPrihodKorisnik[[#This Row],[Šifra budžetskog korisnika]])</f>
        <v>7224711087001</v>
      </c>
    </row>
    <row r="153" spans="21:29" x14ac:dyDescent="0.2">
      <c r="U153" s="219">
        <v>729124</v>
      </c>
      <c r="V153" s="219" t="s">
        <v>123</v>
      </c>
      <c r="W153" s="219" t="s">
        <v>753</v>
      </c>
      <c r="Y153" s="219" t="s">
        <v>724</v>
      </c>
      <c r="Z153" s="219" t="s">
        <v>656</v>
      </c>
      <c r="AA153" s="219" t="s">
        <v>651</v>
      </c>
      <c r="AB153" s="219" t="s">
        <v>652</v>
      </c>
      <c r="AC153" s="219" t="str">
        <f>CONCATENATE(tPrihodKorisnik[[#This Row],[Vrsta prihoda]],tPrihodKorisnik[[#This Row],[Šifra budžetskog korisnika]])</f>
        <v>7224711088001</v>
      </c>
    </row>
    <row r="154" spans="21:29" x14ac:dyDescent="0.2">
      <c r="Y154" s="219" t="s">
        <v>724</v>
      </c>
      <c r="Z154" s="219" t="s">
        <v>656</v>
      </c>
      <c r="AA154" s="219" t="s">
        <v>654</v>
      </c>
      <c r="AB154" s="219" t="s">
        <v>655</v>
      </c>
      <c r="AC154" s="219" t="str">
        <f>CONCATENATE(tPrihodKorisnik[[#This Row],[Vrsta prihoda]],tPrihodKorisnik[[#This Row],[Šifra budžetskog korisnika]])</f>
        <v>7224711089001</v>
      </c>
    </row>
    <row r="155" spans="21:29" x14ac:dyDescent="0.2">
      <c r="Y155" s="219" t="s">
        <v>754</v>
      </c>
      <c r="Z155" s="219" t="s">
        <v>755</v>
      </c>
      <c r="AA155" s="219" t="s">
        <v>570</v>
      </c>
      <c r="AB155" s="219" t="s">
        <v>571</v>
      </c>
      <c r="AC155" s="219" t="str">
        <f>CONCATENATE(tPrihodKorisnik[[#This Row],[Vrsta prihoda]],tPrihodKorisnik[[#This Row],[Šifra budžetskog korisnika]])</f>
        <v>7224721048001</v>
      </c>
    </row>
    <row r="156" spans="21:29" x14ac:dyDescent="0.2">
      <c r="Y156" s="219" t="s">
        <v>754</v>
      </c>
      <c r="Z156" s="219" t="s">
        <v>755</v>
      </c>
      <c r="AA156" s="219" t="s">
        <v>573</v>
      </c>
      <c r="AB156" s="219" t="s">
        <v>574</v>
      </c>
      <c r="AC156" s="219" t="str">
        <f>CONCATENATE(tPrihodKorisnik[[#This Row],[Vrsta prihoda]],tPrihodKorisnik[[#This Row],[Šifra budžetskog korisnika]])</f>
        <v>7224721049001</v>
      </c>
    </row>
    <row r="157" spans="21:29" x14ac:dyDescent="0.2">
      <c r="Y157" s="219" t="s">
        <v>754</v>
      </c>
      <c r="Z157" s="219" t="s">
        <v>755</v>
      </c>
      <c r="AA157" s="219" t="s">
        <v>576</v>
      </c>
      <c r="AB157" s="219" t="s">
        <v>577</v>
      </c>
      <c r="AC157" s="219" t="str">
        <f>CONCATENATE(tPrihodKorisnik[[#This Row],[Vrsta prihoda]],tPrihodKorisnik[[#This Row],[Šifra budžetskog korisnika]])</f>
        <v>7224721050001</v>
      </c>
    </row>
    <row r="158" spans="21:29" x14ac:dyDescent="0.2">
      <c r="Y158" s="219" t="s">
        <v>754</v>
      </c>
      <c r="Z158" s="219" t="s">
        <v>755</v>
      </c>
      <c r="AA158" s="219" t="s">
        <v>579</v>
      </c>
      <c r="AB158" s="219" t="s">
        <v>580</v>
      </c>
      <c r="AC158" s="219" t="str">
        <f>CONCATENATE(tPrihodKorisnik[[#This Row],[Vrsta prihoda]],tPrihodKorisnik[[#This Row],[Šifra budžetskog korisnika]])</f>
        <v>7224721051001</v>
      </c>
    </row>
    <row r="159" spans="21:29" x14ac:dyDescent="0.2">
      <c r="Y159" s="219" t="s">
        <v>754</v>
      </c>
      <c r="Z159" s="219" t="s">
        <v>755</v>
      </c>
      <c r="AA159" s="219" t="s">
        <v>582</v>
      </c>
      <c r="AB159" s="219" t="s">
        <v>583</v>
      </c>
      <c r="AC159" s="219" t="str">
        <f>CONCATENATE(tPrihodKorisnik[[#This Row],[Vrsta prihoda]],tPrihodKorisnik[[#This Row],[Šifra budžetskog korisnika]])</f>
        <v>7224721052001</v>
      </c>
    </row>
    <row r="160" spans="21:29" x14ac:dyDescent="0.2">
      <c r="Y160" s="219" t="s">
        <v>754</v>
      </c>
      <c r="Z160" s="219" t="s">
        <v>755</v>
      </c>
      <c r="AA160" s="219" t="s">
        <v>585</v>
      </c>
      <c r="AB160" s="219" t="s">
        <v>586</v>
      </c>
      <c r="AC160" s="219" t="str">
        <f>CONCATENATE(tPrihodKorisnik[[#This Row],[Vrsta prihoda]],tPrihodKorisnik[[#This Row],[Šifra budžetskog korisnika]])</f>
        <v>7224721060001</v>
      </c>
    </row>
    <row r="161" spans="25:29" x14ac:dyDescent="0.2">
      <c r="Y161" s="219" t="s">
        <v>754</v>
      </c>
      <c r="Z161" s="219" t="s">
        <v>755</v>
      </c>
      <c r="AA161" s="219" t="s">
        <v>588</v>
      </c>
      <c r="AB161" s="219" t="s">
        <v>589</v>
      </c>
      <c r="AC161" s="219" t="str">
        <f>CONCATENATE(tPrihodKorisnik[[#This Row],[Vrsta prihoda]],tPrihodKorisnik[[#This Row],[Šifra budžetskog korisnika]])</f>
        <v>7224721061001</v>
      </c>
    </row>
    <row r="162" spans="25:29" x14ac:dyDescent="0.2">
      <c r="Y162" s="219" t="s">
        <v>754</v>
      </c>
      <c r="Z162" s="219" t="s">
        <v>755</v>
      </c>
      <c r="AA162" s="219" t="s">
        <v>591</v>
      </c>
      <c r="AB162" s="219" t="s">
        <v>592</v>
      </c>
      <c r="AC162" s="219" t="str">
        <f>CONCATENATE(tPrihodKorisnik[[#This Row],[Vrsta prihoda]],tPrihodKorisnik[[#This Row],[Šifra budžetskog korisnika]])</f>
        <v>7224721062001</v>
      </c>
    </row>
    <row r="163" spans="25:29" x14ac:dyDescent="0.2">
      <c r="Y163" s="219" t="s">
        <v>754</v>
      </c>
      <c r="Z163" s="219" t="s">
        <v>755</v>
      </c>
      <c r="AA163" s="219" t="s">
        <v>594</v>
      </c>
      <c r="AB163" s="219" t="s">
        <v>595</v>
      </c>
      <c r="AC163" s="219" t="str">
        <f>CONCATENATE(tPrihodKorisnik[[#This Row],[Vrsta prihoda]],tPrihodKorisnik[[#This Row],[Šifra budžetskog korisnika]])</f>
        <v>7224721063001</v>
      </c>
    </row>
    <row r="164" spans="25:29" x14ac:dyDescent="0.2">
      <c r="Y164" s="219" t="s">
        <v>754</v>
      </c>
      <c r="Z164" s="219" t="s">
        <v>755</v>
      </c>
      <c r="AA164" s="219" t="s">
        <v>597</v>
      </c>
      <c r="AB164" s="219" t="s">
        <v>598</v>
      </c>
      <c r="AC164" s="219" t="str">
        <f>CONCATENATE(tPrihodKorisnik[[#This Row],[Vrsta prihoda]],tPrihodKorisnik[[#This Row],[Šifra budžetskog korisnika]])</f>
        <v>7224721064001</v>
      </c>
    </row>
    <row r="165" spans="25:29" x14ac:dyDescent="0.2">
      <c r="Y165" s="219" t="s">
        <v>754</v>
      </c>
      <c r="Z165" s="219" t="s">
        <v>755</v>
      </c>
      <c r="AA165" s="219" t="s">
        <v>599</v>
      </c>
      <c r="AB165" s="219" t="s">
        <v>600</v>
      </c>
      <c r="AC165" s="219" t="str">
        <f>CONCATENATE(tPrihodKorisnik[[#This Row],[Vrsta prihoda]],tPrihodKorisnik[[#This Row],[Šifra budžetskog korisnika]])</f>
        <v>7224721065001</v>
      </c>
    </row>
    <row r="166" spans="25:29" x14ac:dyDescent="0.2">
      <c r="Y166" s="219" t="s">
        <v>754</v>
      </c>
      <c r="Z166" s="219" t="s">
        <v>755</v>
      </c>
      <c r="AA166" s="219" t="s">
        <v>601</v>
      </c>
      <c r="AB166" s="219" t="s">
        <v>602</v>
      </c>
      <c r="AC166" s="219" t="str">
        <f>CONCATENATE(tPrihodKorisnik[[#This Row],[Vrsta prihoda]],tPrihodKorisnik[[#This Row],[Šifra budžetskog korisnika]])</f>
        <v>7224721066001</v>
      </c>
    </row>
    <row r="167" spans="25:29" x14ac:dyDescent="0.2">
      <c r="Y167" s="219" t="s">
        <v>754</v>
      </c>
      <c r="Z167" s="219" t="s">
        <v>755</v>
      </c>
      <c r="AA167" s="219" t="s">
        <v>604</v>
      </c>
      <c r="AB167" s="219" t="s">
        <v>605</v>
      </c>
      <c r="AC167" s="219" t="str">
        <f>CONCATENATE(tPrihodKorisnik[[#This Row],[Vrsta prihoda]],tPrihodKorisnik[[#This Row],[Šifra budžetskog korisnika]])</f>
        <v>7224721067001</v>
      </c>
    </row>
    <row r="168" spans="25:29" x14ac:dyDescent="0.2">
      <c r="Y168" s="219" t="s">
        <v>754</v>
      </c>
      <c r="Z168" s="219" t="s">
        <v>755</v>
      </c>
      <c r="AA168" s="219" t="s">
        <v>607</v>
      </c>
      <c r="AB168" s="219" t="s">
        <v>608</v>
      </c>
      <c r="AC168" s="219" t="str">
        <f>CONCATENATE(tPrihodKorisnik[[#This Row],[Vrsta prihoda]],tPrihodKorisnik[[#This Row],[Šifra budžetskog korisnika]])</f>
        <v>7224721068001</v>
      </c>
    </row>
    <row r="169" spans="25:29" x14ac:dyDescent="0.2">
      <c r="Y169" s="219" t="s">
        <v>754</v>
      </c>
      <c r="Z169" s="219" t="s">
        <v>755</v>
      </c>
      <c r="AA169" s="219" t="s">
        <v>610</v>
      </c>
      <c r="AB169" s="219" t="s">
        <v>611</v>
      </c>
      <c r="AC169" s="219" t="str">
        <f>CONCATENATE(tPrihodKorisnik[[#This Row],[Vrsta prihoda]],tPrihodKorisnik[[#This Row],[Šifra budžetskog korisnika]])</f>
        <v>7224721069001</v>
      </c>
    </row>
    <row r="170" spans="25:29" x14ac:dyDescent="0.2">
      <c r="Y170" s="219" t="s">
        <v>754</v>
      </c>
      <c r="Z170" s="219" t="s">
        <v>755</v>
      </c>
      <c r="AA170" s="219" t="s">
        <v>613</v>
      </c>
      <c r="AB170" s="219" t="s">
        <v>614</v>
      </c>
      <c r="AC170" s="219" t="str">
        <f>CONCATENATE(tPrihodKorisnik[[#This Row],[Vrsta prihoda]],tPrihodKorisnik[[#This Row],[Šifra budžetskog korisnika]])</f>
        <v>7224721070001</v>
      </c>
    </row>
    <row r="171" spans="25:29" x14ac:dyDescent="0.2">
      <c r="Y171" s="219" t="s">
        <v>754</v>
      </c>
      <c r="Z171" s="219" t="s">
        <v>755</v>
      </c>
      <c r="AA171" s="219" t="s">
        <v>616</v>
      </c>
      <c r="AB171" s="219" t="s">
        <v>617</v>
      </c>
      <c r="AC171" s="219" t="str">
        <f>CONCATENATE(tPrihodKorisnik[[#This Row],[Vrsta prihoda]],tPrihodKorisnik[[#This Row],[Šifra budžetskog korisnika]])</f>
        <v>7224721071001</v>
      </c>
    </row>
    <row r="172" spans="25:29" x14ac:dyDescent="0.2">
      <c r="Y172" s="219" t="s">
        <v>754</v>
      </c>
      <c r="Z172" s="219" t="s">
        <v>755</v>
      </c>
      <c r="AA172" s="219" t="s">
        <v>619</v>
      </c>
      <c r="AB172" s="219" t="s">
        <v>620</v>
      </c>
      <c r="AC172" s="219" t="str">
        <f>CONCATENATE(tPrihodKorisnik[[#This Row],[Vrsta prihoda]],tPrihodKorisnik[[#This Row],[Šifra budžetskog korisnika]])</f>
        <v>7224721072001</v>
      </c>
    </row>
    <row r="173" spans="25:29" x14ac:dyDescent="0.2">
      <c r="Y173" s="219" t="s">
        <v>754</v>
      </c>
      <c r="Z173" s="219" t="s">
        <v>755</v>
      </c>
      <c r="AA173" s="219" t="s">
        <v>622</v>
      </c>
      <c r="AB173" s="219" t="s">
        <v>623</v>
      </c>
      <c r="AC173" s="219" t="str">
        <f>CONCATENATE(tPrihodKorisnik[[#This Row],[Vrsta prihoda]],tPrihodKorisnik[[#This Row],[Šifra budžetskog korisnika]])</f>
        <v>7224721073001</v>
      </c>
    </row>
    <row r="174" spans="25:29" x14ac:dyDescent="0.2">
      <c r="Y174" s="219" t="s">
        <v>754</v>
      </c>
      <c r="Z174" s="219" t="s">
        <v>755</v>
      </c>
      <c r="AA174" s="219" t="s">
        <v>625</v>
      </c>
      <c r="AB174" s="219" t="s">
        <v>626</v>
      </c>
      <c r="AC174" s="219" t="str">
        <f>CONCATENATE(tPrihodKorisnik[[#This Row],[Vrsta prihoda]],tPrihodKorisnik[[#This Row],[Šifra budžetskog korisnika]])</f>
        <v>7224721074001</v>
      </c>
    </row>
    <row r="175" spans="25:29" x14ac:dyDescent="0.2">
      <c r="Y175" s="219" t="s">
        <v>754</v>
      </c>
      <c r="Z175" s="219" t="s">
        <v>755</v>
      </c>
      <c r="AA175" s="219" t="s">
        <v>628</v>
      </c>
      <c r="AB175" s="219" t="s">
        <v>629</v>
      </c>
      <c r="AC175" s="219" t="str">
        <f>CONCATENATE(tPrihodKorisnik[[#This Row],[Vrsta prihoda]],tPrihodKorisnik[[#This Row],[Šifra budžetskog korisnika]])</f>
        <v>7224721075001</v>
      </c>
    </row>
    <row r="176" spans="25:29" x14ac:dyDescent="0.2">
      <c r="Y176" s="219" t="s">
        <v>754</v>
      </c>
      <c r="Z176" s="219" t="s">
        <v>755</v>
      </c>
      <c r="AA176" s="219" t="s">
        <v>631</v>
      </c>
      <c r="AB176" s="219" t="s">
        <v>632</v>
      </c>
      <c r="AC176" s="219" t="str">
        <f>CONCATENATE(tPrihodKorisnik[[#This Row],[Vrsta prihoda]],tPrihodKorisnik[[#This Row],[Šifra budžetskog korisnika]])</f>
        <v>7224721076001</v>
      </c>
    </row>
    <row r="177" spans="25:29" x14ac:dyDescent="0.2">
      <c r="Y177" s="219" t="s">
        <v>754</v>
      </c>
      <c r="Z177" s="219" t="s">
        <v>755</v>
      </c>
      <c r="AA177" s="219" t="s">
        <v>634</v>
      </c>
      <c r="AB177" s="219" t="s">
        <v>635</v>
      </c>
      <c r="AC177" s="219" t="str">
        <f>CONCATENATE(tPrihodKorisnik[[#This Row],[Vrsta prihoda]],tPrihodKorisnik[[#This Row],[Šifra budžetskog korisnika]])</f>
        <v>7224721077001</v>
      </c>
    </row>
    <row r="178" spans="25:29" x14ac:dyDescent="0.2">
      <c r="Y178" s="219" t="s">
        <v>754</v>
      </c>
      <c r="Z178" s="219" t="s">
        <v>755</v>
      </c>
      <c r="AA178" s="219" t="s">
        <v>637</v>
      </c>
      <c r="AB178" s="219" t="s">
        <v>638</v>
      </c>
      <c r="AC178" s="219" t="str">
        <f>CONCATENATE(tPrihodKorisnik[[#This Row],[Vrsta prihoda]],tPrihodKorisnik[[#This Row],[Šifra budžetskog korisnika]])</f>
        <v>7224721078001</v>
      </c>
    </row>
    <row r="179" spans="25:29" x14ac:dyDescent="0.2">
      <c r="Y179" s="219" t="s">
        <v>754</v>
      </c>
      <c r="Z179" s="219" t="s">
        <v>755</v>
      </c>
      <c r="AA179" s="219" t="s">
        <v>640</v>
      </c>
      <c r="AB179" s="219" t="s">
        <v>641</v>
      </c>
      <c r="AC179" s="219" t="str">
        <f>CONCATENATE(tPrihodKorisnik[[#This Row],[Vrsta prihoda]],tPrihodKorisnik[[#This Row],[Šifra budžetskog korisnika]])</f>
        <v>7224721084001</v>
      </c>
    </row>
    <row r="180" spans="25:29" x14ac:dyDescent="0.2">
      <c r="Y180" s="219" t="s">
        <v>754</v>
      </c>
      <c r="Z180" s="219" t="s">
        <v>755</v>
      </c>
      <c r="AA180" s="219" t="s">
        <v>643</v>
      </c>
      <c r="AB180" s="219" t="s">
        <v>644</v>
      </c>
      <c r="AC180" s="219" t="str">
        <f>CONCATENATE(tPrihodKorisnik[[#This Row],[Vrsta prihoda]],tPrihodKorisnik[[#This Row],[Šifra budžetskog korisnika]])</f>
        <v>7224721085001</v>
      </c>
    </row>
    <row r="181" spans="25:29" x14ac:dyDescent="0.2">
      <c r="Y181" s="219" t="s">
        <v>754</v>
      </c>
      <c r="Z181" s="219" t="s">
        <v>755</v>
      </c>
      <c r="AA181" s="219" t="s">
        <v>646</v>
      </c>
      <c r="AB181" s="219" t="s">
        <v>647</v>
      </c>
      <c r="AC181" s="219" t="str">
        <f>CONCATENATE(tPrihodKorisnik[[#This Row],[Vrsta prihoda]],tPrihodKorisnik[[#This Row],[Šifra budžetskog korisnika]])</f>
        <v>7224721086001</v>
      </c>
    </row>
    <row r="182" spans="25:29" x14ac:dyDescent="0.2">
      <c r="Y182" s="219" t="s">
        <v>754</v>
      </c>
      <c r="Z182" s="219" t="s">
        <v>755</v>
      </c>
      <c r="AA182" s="219" t="s">
        <v>648</v>
      </c>
      <c r="AB182" s="219" t="s">
        <v>649</v>
      </c>
      <c r="AC182" s="219" t="str">
        <f>CONCATENATE(tPrihodKorisnik[[#This Row],[Vrsta prihoda]],tPrihodKorisnik[[#This Row],[Šifra budžetskog korisnika]])</f>
        <v>7224721087001</v>
      </c>
    </row>
    <row r="183" spans="25:29" x14ac:dyDescent="0.2">
      <c r="Y183" s="219" t="s">
        <v>754</v>
      </c>
      <c r="Z183" s="219" t="s">
        <v>755</v>
      </c>
      <c r="AA183" s="219" t="s">
        <v>651</v>
      </c>
      <c r="AB183" s="219" t="s">
        <v>652</v>
      </c>
      <c r="AC183" s="219" t="str">
        <f>CONCATENATE(tPrihodKorisnik[[#This Row],[Vrsta prihoda]],tPrihodKorisnik[[#This Row],[Šifra budžetskog korisnika]])</f>
        <v>7224721088001</v>
      </c>
    </row>
    <row r="184" spans="25:29" x14ac:dyDescent="0.2">
      <c r="Y184" s="219" t="s">
        <v>754</v>
      </c>
      <c r="Z184" s="219" t="s">
        <v>755</v>
      </c>
      <c r="AA184" s="219" t="s">
        <v>654</v>
      </c>
      <c r="AB184" s="219" t="s">
        <v>655</v>
      </c>
      <c r="AC184" s="219" t="str">
        <f>CONCATENATE(tPrihodKorisnik[[#This Row],[Vrsta prihoda]],tPrihodKorisnik[[#This Row],[Šifra budžetskog korisnika]])</f>
        <v>7224721089001</v>
      </c>
    </row>
    <row r="185" spans="25:29" x14ac:dyDescent="0.2">
      <c r="Y185" s="219" t="s">
        <v>756</v>
      </c>
      <c r="Z185" s="219" t="s">
        <v>757</v>
      </c>
      <c r="AA185" s="219" t="s">
        <v>69</v>
      </c>
      <c r="AB185" s="219" t="s">
        <v>112</v>
      </c>
      <c r="AC185" s="219" t="str">
        <f>CONCATENATE(tPrihodKorisnik[[#This Row],[Vrsta prihoda]],tPrihodKorisnik[[#This Row],[Šifra budžetskog korisnika]])</f>
        <v>7224819999999</v>
      </c>
    </row>
    <row r="186" spans="25:29" x14ac:dyDescent="0.2">
      <c r="Y186" s="219" t="s">
        <v>758</v>
      </c>
      <c r="Z186" s="219" t="s">
        <v>759</v>
      </c>
      <c r="AA186" s="219" t="s">
        <v>69</v>
      </c>
      <c r="AB186" s="219" t="s">
        <v>112</v>
      </c>
      <c r="AC186" s="219" t="str">
        <f>CONCATENATE(tPrihodKorisnik[[#This Row],[Vrsta prihoda]],tPrihodKorisnik[[#This Row],[Šifra budžetskog korisnika]])</f>
        <v>7224829999999</v>
      </c>
    </row>
    <row r="187" spans="25:29" x14ac:dyDescent="0.2">
      <c r="Y187" s="219" t="s">
        <v>760</v>
      </c>
      <c r="Z187" s="219" t="s">
        <v>761</v>
      </c>
      <c r="AA187" s="219" t="s">
        <v>69</v>
      </c>
      <c r="AB187" s="219" t="s">
        <v>112</v>
      </c>
      <c r="AC187" s="219" t="str">
        <f>CONCATENATE(tPrihodKorisnik[[#This Row],[Vrsta prihoda]],tPrihodKorisnik[[#This Row],[Šifra budžetskog korisnika]])</f>
        <v>7224839999999</v>
      </c>
    </row>
    <row r="188" spans="25:29" x14ac:dyDescent="0.2">
      <c r="Y188" s="219" t="s">
        <v>762</v>
      </c>
      <c r="Z188" s="219" t="s">
        <v>763</v>
      </c>
      <c r="AA188" s="219" t="s">
        <v>69</v>
      </c>
      <c r="AB188" s="219" t="s">
        <v>112</v>
      </c>
      <c r="AC188" s="219" t="str">
        <f>CONCATENATE(tPrihodKorisnik[[#This Row],[Vrsta prihoda]],tPrihodKorisnik[[#This Row],[Šifra budžetskog korisnika]])</f>
        <v>7224849999999</v>
      </c>
    </row>
    <row r="189" spans="25:29" x14ac:dyDescent="0.2">
      <c r="Y189" s="219" t="s">
        <v>764</v>
      </c>
      <c r="Z189" s="219" t="s">
        <v>765</v>
      </c>
      <c r="AA189" s="219" t="s">
        <v>69</v>
      </c>
      <c r="AB189" s="219" t="s">
        <v>112</v>
      </c>
      <c r="AC189" s="219" t="str">
        <f>CONCATENATE(tPrihodKorisnik[[#This Row],[Vrsta prihoda]],tPrihodKorisnik[[#This Row],[Šifra budžetskog korisnika]])</f>
        <v>7224859999999</v>
      </c>
    </row>
    <row r="190" spans="25:29" x14ac:dyDescent="0.2">
      <c r="Y190" s="219" t="s">
        <v>766</v>
      </c>
      <c r="Z190" s="219" t="s">
        <v>767</v>
      </c>
      <c r="AA190" s="219" t="s">
        <v>69</v>
      </c>
      <c r="AB190" s="219" t="s">
        <v>112</v>
      </c>
      <c r="AC190" s="219" t="str">
        <f>CONCATENATE(tPrihodKorisnik[[#This Row],[Vrsta prihoda]],tPrihodKorisnik[[#This Row],[Šifra budžetskog korisnika]])</f>
        <v>7224869999999</v>
      </c>
    </row>
    <row r="191" spans="25:29" x14ac:dyDescent="0.2">
      <c r="Y191" s="219" t="s">
        <v>768</v>
      </c>
      <c r="Z191" s="219" t="s">
        <v>769</v>
      </c>
      <c r="AA191" s="219" t="s">
        <v>69</v>
      </c>
      <c r="AB191" s="219" t="s">
        <v>112</v>
      </c>
      <c r="AC191" s="219" t="str">
        <f>CONCATENATE(tPrihodKorisnik[[#This Row],[Vrsta prihoda]],tPrihodKorisnik[[#This Row],[Šifra budžetskog korisnika]])</f>
        <v>7224879999999</v>
      </c>
    </row>
    <row r="192" spans="25:29" x14ac:dyDescent="0.2">
      <c r="Y192" s="219" t="s">
        <v>770</v>
      </c>
      <c r="Z192" s="219" t="s">
        <v>771</v>
      </c>
      <c r="AA192" s="219" t="s">
        <v>69</v>
      </c>
      <c r="AB192" s="219" t="s">
        <v>112</v>
      </c>
      <c r="AC192" s="219" t="str">
        <f>CONCATENATE(tPrihodKorisnik[[#This Row],[Vrsta prihoda]],tPrihodKorisnik[[#This Row],[Šifra budžetskog korisnika]])</f>
        <v>7224889999999</v>
      </c>
    </row>
    <row r="193" spans="25:29" x14ac:dyDescent="0.2">
      <c r="Y193" s="219" t="s">
        <v>772</v>
      </c>
      <c r="Z193" s="219" t="s">
        <v>773</v>
      </c>
      <c r="AA193" s="219" t="s">
        <v>69</v>
      </c>
      <c r="AB193" s="219" t="s">
        <v>112</v>
      </c>
      <c r="AC193" s="219" t="str">
        <f>CONCATENATE(tPrihodKorisnik[[#This Row],[Vrsta prihoda]],tPrihodKorisnik[[#This Row],[Šifra budžetskog korisnika]])</f>
        <v>7224899999999</v>
      </c>
    </row>
    <row r="194" spans="25:29" x14ac:dyDescent="0.2">
      <c r="Y194" s="219" t="s">
        <v>774</v>
      </c>
      <c r="Z194" s="219" t="s">
        <v>681</v>
      </c>
      <c r="AA194" s="219" t="s">
        <v>69</v>
      </c>
      <c r="AB194" s="219" t="s">
        <v>112</v>
      </c>
      <c r="AC194" s="219" t="str">
        <f>CONCATENATE(tPrihodKorisnik[[#This Row],[Vrsta prihoda]],tPrihodKorisnik[[#This Row],[Šifra budžetskog korisnika]])</f>
        <v>7224919999999</v>
      </c>
    </row>
    <row r="195" spans="25:29" x14ac:dyDescent="0.2">
      <c r="Y195" s="219" t="s">
        <v>775</v>
      </c>
      <c r="Z195" s="219" t="s">
        <v>682</v>
      </c>
      <c r="AA195" s="219" t="s">
        <v>69</v>
      </c>
      <c r="AB195" s="219" t="s">
        <v>112</v>
      </c>
      <c r="AC195" s="219" t="str">
        <f>CONCATENATE(tPrihodKorisnik[[#This Row],[Vrsta prihoda]],tPrihodKorisnik[[#This Row],[Šifra budžetskog korisnika]])</f>
        <v>7224929999999</v>
      </c>
    </row>
    <row r="196" spans="25:29" x14ac:dyDescent="0.2">
      <c r="Y196" s="219" t="s">
        <v>776</v>
      </c>
      <c r="Z196" s="219" t="s">
        <v>777</v>
      </c>
      <c r="AA196" s="219" t="s">
        <v>778</v>
      </c>
      <c r="AB196" s="219" t="s">
        <v>779</v>
      </c>
      <c r="AC196" s="219" t="str">
        <f>CONCATENATE(tPrihodKorisnik[[#This Row],[Vrsta prihoda]],tPrihodKorisnik[[#This Row],[Šifra budžetskog korisnika]])</f>
        <v>7225110419000</v>
      </c>
    </row>
    <row r="197" spans="25:29" x14ac:dyDescent="0.2">
      <c r="Y197" s="219" t="s">
        <v>776</v>
      </c>
      <c r="Z197" s="219" t="s">
        <v>777</v>
      </c>
      <c r="AA197" s="219" t="s">
        <v>780</v>
      </c>
      <c r="AB197" s="219" t="s">
        <v>781</v>
      </c>
      <c r="AC197" s="219" t="str">
        <f>CONCATENATE(tPrihodKorisnik[[#This Row],[Vrsta prihoda]],tPrihodKorisnik[[#This Row],[Šifra budžetskog korisnika]])</f>
        <v>7225110419001</v>
      </c>
    </row>
    <row r="198" spans="25:29" x14ac:dyDescent="0.2">
      <c r="Y198" s="219" t="s">
        <v>776</v>
      </c>
      <c r="Z198" s="219" t="s">
        <v>777</v>
      </c>
      <c r="AA198" s="219" t="s">
        <v>782</v>
      </c>
      <c r="AB198" s="219" t="s">
        <v>783</v>
      </c>
      <c r="AC198" s="219" t="str">
        <f>CONCATENATE(tPrihodKorisnik[[#This Row],[Vrsta prihoda]],tPrihodKorisnik[[#This Row],[Šifra budžetskog korisnika]])</f>
        <v>7225110419002</v>
      </c>
    </row>
    <row r="199" spans="25:29" x14ac:dyDescent="0.2">
      <c r="Y199" s="219" t="s">
        <v>776</v>
      </c>
      <c r="Z199" s="219" t="s">
        <v>777</v>
      </c>
      <c r="AA199" s="219" t="s">
        <v>784</v>
      </c>
      <c r="AB199" s="219" t="s">
        <v>785</v>
      </c>
      <c r="AC199" s="219" t="str">
        <f>CONCATENATE(tPrihodKorisnik[[#This Row],[Vrsta prihoda]],tPrihodKorisnik[[#This Row],[Šifra budžetskog korisnika]])</f>
        <v>7225110419003</v>
      </c>
    </row>
    <row r="200" spans="25:29" x14ac:dyDescent="0.2">
      <c r="Y200" s="219" t="s">
        <v>776</v>
      </c>
      <c r="Z200" s="219" t="s">
        <v>777</v>
      </c>
      <c r="AA200" s="219" t="s">
        <v>786</v>
      </c>
      <c r="AB200" s="219" t="s">
        <v>787</v>
      </c>
      <c r="AC200" s="219" t="str">
        <f>CONCATENATE(tPrihodKorisnik[[#This Row],[Vrsta prihoda]],tPrihodKorisnik[[#This Row],[Šifra budžetskog korisnika]])</f>
        <v>7225110419004</v>
      </c>
    </row>
    <row r="201" spans="25:29" x14ac:dyDescent="0.2">
      <c r="Y201" s="219" t="s">
        <v>776</v>
      </c>
      <c r="Z201" s="219" t="s">
        <v>777</v>
      </c>
      <c r="AA201" s="219" t="s">
        <v>788</v>
      </c>
      <c r="AB201" s="219" t="s">
        <v>789</v>
      </c>
      <c r="AC201" s="219" t="str">
        <f>CONCATENATE(tPrihodKorisnik[[#This Row],[Vrsta prihoda]],tPrihodKorisnik[[#This Row],[Šifra budžetskog korisnika]])</f>
        <v>7225110419005</v>
      </c>
    </row>
    <row r="202" spans="25:29" x14ac:dyDescent="0.2">
      <c r="Y202" s="219" t="s">
        <v>776</v>
      </c>
      <c r="Z202" s="219" t="s">
        <v>777</v>
      </c>
      <c r="AA202" s="219" t="s">
        <v>790</v>
      </c>
      <c r="AB202" s="219" t="s">
        <v>791</v>
      </c>
      <c r="AC202" s="219" t="str">
        <f>CONCATENATE(tPrihodKorisnik[[#This Row],[Vrsta prihoda]],tPrihodKorisnik[[#This Row],[Šifra budžetskog korisnika]])</f>
        <v>7225110419006</v>
      </c>
    </row>
    <row r="203" spans="25:29" x14ac:dyDescent="0.2">
      <c r="Y203" s="219" t="s">
        <v>776</v>
      </c>
      <c r="Z203" s="219" t="s">
        <v>777</v>
      </c>
      <c r="AA203" s="219" t="s">
        <v>792</v>
      </c>
      <c r="AB203" s="219" t="s">
        <v>793</v>
      </c>
      <c r="AC203" s="219" t="str">
        <f>CONCATENATE(tPrihodKorisnik[[#This Row],[Vrsta prihoda]],tPrihodKorisnik[[#This Row],[Šifra budžetskog korisnika]])</f>
        <v>7225110419007</v>
      </c>
    </row>
    <row r="204" spans="25:29" x14ac:dyDescent="0.2">
      <c r="Y204" s="219" t="s">
        <v>776</v>
      </c>
      <c r="Z204" s="219" t="s">
        <v>777</v>
      </c>
      <c r="AA204" s="219" t="s">
        <v>794</v>
      </c>
      <c r="AB204" s="219" t="s">
        <v>795</v>
      </c>
      <c r="AC204" s="219" t="str">
        <f>CONCATENATE(tPrihodKorisnik[[#This Row],[Vrsta prihoda]],tPrihodKorisnik[[#This Row],[Šifra budžetskog korisnika]])</f>
        <v>7225110818062</v>
      </c>
    </row>
    <row r="205" spans="25:29" x14ac:dyDescent="0.2">
      <c r="Y205" s="219" t="s">
        <v>776</v>
      </c>
      <c r="Z205" s="219" t="s">
        <v>777</v>
      </c>
      <c r="AA205" s="219" t="s">
        <v>796</v>
      </c>
      <c r="AB205" s="219" t="s">
        <v>797</v>
      </c>
      <c r="AC205" s="219" t="str">
        <f>CONCATENATE(tPrihodKorisnik[[#This Row],[Vrsta prihoda]],tPrihodKorisnik[[#This Row],[Šifra budžetskog korisnika]])</f>
        <v>7225111047001</v>
      </c>
    </row>
    <row r="206" spans="25:29" x14ac:dyDescent="0.2">
      <c r="Y206" s="219" t="s">
        <v>776</v>
      </c>
      <c r="Z206" s="219" t="s">
        <v>777</v>
      </c>
      <c r="AA206" s="219" t="s">
        <v>798</v>
      </c>
      <c r="AB206" s="219" t="s">
        <v>799</v>
      </c>
      <c r="AC206" s="219" t="str">
        <f>CONCATENATE(tPrihodKorisnik[[#This Row],[Vrsta prihoda]],tPrihodKorisnik[[#This Row],[Šifra budžetskog korisnika]])</f>
        <v>7225111053001</v>
      </c>
    </row>
    <row r="207" spans="25:29" x14ac:dyDescent="0.2">
      <c r="Y207" s="219" t="s">
        <v>776</v>
      </c>
      <c r="Z207" s="219" t="s">
        <v>777</v>
      </c>
      <c r="AA207" s="219" t="s">
        <v>800</v>
      </c>
      <c r="AB207" s="219" t="s">
        <v>801</v>
      </c>
      <c r="AC207" s="219" t="str">
        <f>CONCATENATE(tPrihodKorisnik[[#This Row],[Vrsta prihoda]],tPrihodKorisnik[[#This Row],[Šifra budžetskog korisnika]])</f>
        <v>7225111855014</v>
      </c>
    </row>
    <row r="208" spans="25:29" x14ac:dyDescent="0.2">
      <c r="Y208" s="219" t="s">
        <v>776</v>
      </c>
      <c r="Z208" s="219" t="s">
        <v>777</v>
      </c>
      <c r="AA208" s="219" t="s">
        <v>802</v>
      </c>
      <c r="AB208" s="219" t="s">
        <v>803</v>
      </c>
      <c r="AC208" s="219" t="str">
        <f>CONCATENATE(tPrihodKorisnik[[#This Row],[Vrsta prihoda]],tPrihodKorisnik[[#This Row],[Šifra budžetskog korisnika]])</f>
        <v>7225111855015</v>
      </c>
    </row>
    <row r="209" spans="25:29" x14ac:dyDescent="0.2">
      <c r="Y209" s="219" t="s">
        <v>776</v>
      </c>
      <c r="Z209" s="219" t="s">
        <v>777</v>
      </c>
      <c r="AA209" s="219" t="s">
        <v>804</v>
      </c>
      <c r="AB209" s="219" t="s">
        <v>805</v>
      </c>
      <c r="AC209" s="219" t="str">
        <f>CONCATENATE(tPrihodKorisnik[[#This Row],[Vrsta prihoda]],tPrihodKorisnik[[#This Row],[Šifra budžetskog korisnika]])</f>
        <v>7225113710001</v>
      </c>
    </row>
    <row r="210" spans="25:29" x14ac:dyDescent="0.2">
      <c r="Y210" s="219" t="s">
        <v>776</v>
      </c>
      <c r="Z210" s="219" t="s">
        <v>777</v>
      </c>
      <c r="AA210" s="219" t="s">
        <v>806</v>
      </c>
      <c r="AB210" s="219" t="s">
        <v>807</v>
      </c>
      <c r="AC210" s="219" t="str">
        <f>CONCATENATE(tPrihodKorisnik[[#This Row],[Vrsta prihoda]],tPrihodKorisnik[[#This Row],[Šifra budžetskog korisnika]])</f>
        <v>7225110101001</v>
      </c>
    </row>
    <row r="211" spans="25:29" x14ac:dyDescent="0.2">
      <c r="Y211" s="219" t="s">
        <v>776</v>
      </c>
      <c r="Z211" s="219" t="s">
        <v>777</v>
      </c>
      <c r="AA211" s="219" t="s">
        <v>808</v>
      </c>
      <c r="AB211" s="219" t="s">
        <v>809</v>
      </c>
      <c r="AC211" s="219" t="str">
        <f>CONCATENATE(tPrihodKorisnik[[#This Row],[Vrsta prihoda]],tPrihodKorisnik[[#This Row],[Šifra budžetskog korisnika]])</f>
        <v>7225110202001</v>
      </c>
    </row>
    <row r="212" spans="25:29" x14ac:dyDescent="0.2">
      <c r="Y212" s="219" t="s">
        <v>776</v>
      </c>
      <c r="Z212" s="219" t="s">
        <v>777</v>
      </c>
      <c r="AA212" s="219" t="s">
        <v>810</v>
      </c>
      <c r="AB212" s="219" t="s">
        <v>811</v>
      </c>
      <c r="AC212" s="219" t="str">
        <f>CONCATENATE(tPrihodKorisnik[[#This Row],[Vrsta prihoda]],tPrihodKorisnik[[#This Row],[Šifra budžetskog korisnika]])</f>
        <v>7225110204001</v>
      </c>
    </row>
    <row r="213" spans="25:29" x14ac:dyDescent="0.2">
      <c r="Y213" s="219" t="s">
        <v>776</v>
      </c>
      <c r="Z213" s="219" t="s">
        <v>777</v>
      </c>
      <c r="AA213" s="219" t="s">
        <v>812</v>
      </c>
      <c r="AB213" s="219" t="s">
        <v>813</v>
      </c>
      <c r="AC213" s="219" t="str">
        <f>CONCATENATE(tPrihodKorisnik[[#This Row],[Vrsta prihoda]],tPrihodKorisnik[[#This Row],[Šifra budžetskog korisnika]])</f>
        <v>7225111546006</v>
      </c>
    </row>
    <row r="214" spans="25:29" x14ac:dyDescent="0.2">
      <c r="Y214" s="219" t="s">
        <v>776</v>
      </c>
      <c r="Z214" s="219" t="s">
        <v>777</v>
      </c>
      <c r="AA214" s="219" t="s">
        <v>814</v>
      </c>
      <c r="AB214" s="219" t="s">
        <v>815</v>
      </c>
      <c r="AC214" s="219" t="str">
        <f>CONCATENATE(tPrihodKorisnik[[#This Row],[Vrsta prihoda]],tPrihodKorisnik[[#This Row],[Šifra budžetskog korisnika]])</f>
        <v>7225111054001</v>
      </c>
    </row>
    <row r="215" spans="25:29" x14ac:dyDescent="0.2">
      <c r="Y215" s="219" t="s">
        <v>776</v>
      </c>
      <c r="Z215" s="219" t="s">
        <v>777</v>
      </c>
      <c r="AA215" s="219" t="s">
        <v>816</v>
      </c>
      <c r="AB215" s="219" t="s">
        <v>817</v>
      </c>
      <c r="AC215" s="219" t="str">
        <f>CONCATENATE(tPrihodKorisnik[[#This Row],[Vrsta prihoda]],tPrihodKorisnik[[#This Row],[Šifra budžetskog korisnika]])</f>
        <v>7225111055001</v>
      </c>
    </row>
    <row r="216" spans="25:29" x14ac:dyDescent="0.2">
      <c r="Y216" s="219" t="s">
        <v>776</v>
      </c>
      <c r="Z216" s="219" t="s">
        <v>777</v>
      </c>
      <c r="AA216" s="219" t="s">
        <v>818</v>
      </c>
      <c r="AB216" s="219" t="s">
        <v>819</v>
      </c>
      <c r="AC216" s="219" t="str">
        <f>CONCATENATE(tPrihodKorisnik[[#This Row],[Vrsta prihoda]],tPrihodKorisnik[[#This Row],[Šifra budžetskog korisnika]])</f>
        <v>7225111056001</v>
      </c>
    </row>
    <row r="217" spans="25:29" x14ac:dyDescent="0.2">
      <c r="Y217" s="219" t="s">
        <v>776</v>
      </c>
      <c r="Z217" s="219" t="s">
        <v>777</v>
      </c>
      <c r="AA217" s="219" t="s">
        <v>820</v>
      </c>
      <c r="AB217" s="219" t="s">
        <v>821</v>
      </c>
      <c r="AC217" s="219" t="str">
        <f>CONCATENATE(tPrihodKorisnik[[#This Row],[Vrsta prihoda]],tPrihodKorisnik[[#This Row],[Šifra budžetskog korisnika]])</f>
        <v>7225111057001</v>
      </c>
    </row>
    <row r="218" spans="25:29" x14ac:dyDescent="0.2">
      <c r="Y218" s="219" t="s">
        <v>776</v>
      </c>
      <c r="Z218" s="219" t="s">
        <v>777</v>
      </c>
      <c r="AA218" s="219" t="s">
        <v>822</v>
      </c>
      <c r="AB218" s="219" t="s">
        <v>823</v>
      </c>
      <c r="AC218" s="219" t="str">
        <f>CONCATENATE(tPrihodKorisnik[[#This Row],[Vrsta prihoda]],tPrihodKorisnik[[#This Row],[Šifra budžetskog korisnika]])</f>
        <v>7225111058001</v>
      </c>
    </row>
    <row r="219" spans="25:29" x14ac:dyDescent="0.2">
      <c r="Y219" s="219" t="s">
        <v>776</v>
      </c>
      <c r="Z219" s="219" t="s">
        <v>777</v>
      </c>
      <c r="AA219" s="219" t="s">
        <v>824</v>
      </c>
      <c r="AB219" s="219" t="s">
        <v>825</v>
      </c>
      <c r="AC219" s="219" t="str">
        <f>CONCATENATE(tPrihodKorisnik[[#This Row],[Vrsta prihoda]],tPrihodKorisnik[[#This Row],[Šifra budžetskog korisnika]])</f>
        <v>7225110304001</v>
      </c>
    </row>
    <row r="220" spans="25:29" x14ac:dyDescent="0.2">
      <c r="Y220" s="219" t="s">
        <v>776</v>
      </c>
      <c r="Z220" s="219" t="s">
        <v>777</v>
      </c>
      <c r="AA220" s="219" t="s">
        <v>826</v>
      </c>
      <c r="AB220" s="219" t="s">
        <v>827</v>
      </c>
      <c r="AC220" s="219" t="str">
        <f>CONCATENATE(tPrihodKorisnik[[#This Row],[Vrsta prihoda]],tPrihodKorisnik[[#This Row],[Šifra budžetskog korisnika]])</f>
        <v>7225110405001</v>
      </c>
    </row>
    <row r="221" spans="25:29" x14ac:dyDescent="0.2">
      <c r="Y221" s="219" t="s">
        <v>776</v>
      </c>
      <c r="Z221" s="219" t="s">
        <v>777</v>
      </c>
      <c r="AA221" s="219" t="s">
        <v>828</v>
      </c>
      <c r="AB221" s="219" t="s">
        <v>829</v>
      </c>
      <c r="AC221" s="219" t="str">
        <f>CONCATENATE(tPrihodKorisnik[[#This Row],[Vrsta prihoda]],tPrihodKorisnik[[#This Row],[Šifra budžetskog korisnika]])</f>
        <v>7225110407001</v>
      </c>
    </row>
    <row r="222" spans="25:29" x14ac:dyDescent="0.2">
      <c r="Y222" s="219" t="s">
        <v>776</v>
      </c>
      <c r="Z222" s="219" t="s">
        <v>777</v>
      </c>
      <c r="AA222" s="219" t="s">
        <v>830</v>
      </c>
      <c r="AB222" s="219" t="s">
        <v>831</v>
      </c>
      <c r="AC222" s="219" t="str">
        <f>CONCATENATE(tPrihodKorisnik[[#This Row],[Vrsta prihoda]],tPrihodKorisnik[[#This Row],[Šifra budžetskog korisnika]])</f>
        <v>7225110411001</v>
      </c>
    </row>
    <row r="223" spans="25:29" x14ac:dyDescent="0.2">
      <c r="Y223" s="219" t="s">
        <v>776</v>
      </c>
      <c r="Z223" s="219" t="s">
        <v>777</v>
      </c>
      <c r="AA223" s="219" t="s">
        <v>832</v>
      </c>
      <c r="AB223" s="219" t="s">
        <v>833</v>
      </c>
      <c r="AC223" s="219" t="str">
        <f>CONCATENATE(tPrihodKorisnik[[#This Row],[Vrsta prihoda]],tPrihodKorisnik[[#This Row],[Šifra budžetskog korisnika]])</f>
        <v>7225110413001</v>
      </c>
    </row>
    <row r="224" spans="25:29" x14ac:dyDescent="0.2">
      <c r="Y224" s="219" t="s">
        <v>776</v>
      </c>
      <c r="Z224" s="219" t="s">
        <v>777</v>
      </c>
      <c r="AA224" s="219" t="s">
        <v>834</v>
      </c>
      <c r="AB224" s="219" t="s">
        <v>835</v>
      </c>
      <c r="AC224" s="219" t="str">
        <f>CONCATENATE(tPrihodKorisnik[[#This Row],[Vrsta prihoda]],tPrihodKorisnik[[#This Row],[Šifra budžetskog korisnika]])</f>
        <v>7225110414001</v>
      </c>
    </row>
    <row r="225" spans="25:29" x14ac:dyDescent="0.2">
      <c r="Y225" s="219" t="s">
        <v>776</v>
      </c>
      <c r="Z225" s="219" t="s">
        <v>777</v>
      </c>
      <c r="AA225" s="219" t="s">
        <v>836</v>
      </c>
      <c r="AB225" s="219" t="s">
        <v>837</v>
      </c>
      <c r="AC225" s="219" t="str">
        <f>CONCATENATE(tPrihodKorisnik[[#This Row],[Vrsta prihoda]],tPrihodKorisnik[[#This Row],[Šifra budžetskog korisnika]])</f>
        <v>7225110416001</v>
      </c>
    </row>
    <row r="226" spans="25:29" x14ac:dyDescent="0.2">
      <c r="Y226" s="219" t="s">
        <v>776</v>
      </c>
      <c r="Z226" s="219" t="s">
        <v>777</v>
      </c>
      <c r="AA226" s="219" t="s">
        <v>838</v>
      </c>
      <c r="AB226" s="219" t="s">
        <v>839</v>
      </c>
      <c r="AC226" s="219" t="str">
        <f>CONCATENATE(tPrihodKorisnik[[#This Row],[Vrsta prihoda]],tPrihodKorisnik[[#This Row],[Šifra budžetskog korisnika]])</f>
        <v>7225110417001</v>
      </c>
    </row>
    <row r="227" spans="25:29" x14ac:dyDescent="0.2">
      <c r="Y227" s="219" t="s">
        <v>776</v>
      </c>
      <c r="Z227" s="219" t="s">
        <v>777</v>
      </c>
      <c r="AA227" s="219" t="s">
        <v>840</v>
      </c>
      <c r="AB227" s="219" t="s">
        <v>841</v>
      </c>
      <c r="AC227" s="219" t="str">
        <f>CONCATENATE(tPrihodKorisnik[[#This Row],[Vrsta prihoda]],tPrihodKorisnik[[#This Row],[Šifra budžetskog korisnika]])</f>
        <v>7225110712100</v>
      </c>
    </row>
    <row r="228" spans="25:29" x14ac:dyDescent="0.2">
      <c r="Y228" s="219" t="s">
        <v>776</v>
      </c>
      <c r="Z228" s="219" t="s">
        <v>777</v>
      </c>
      <c r="AA228" s="219" t="s">
        <v>842</v>
      </c>
      <c r="AB228" s="219" t="s">
        <v>843</v>
      </c>
      <c r="AC228" s="219" t="str">
        <f>CONCATENATE(tPrihodKorisnik[[#This Row],[Vrsta prihoda]],tPrihodKorisnik[[#This Row],[Šifra budžetskog korisnika]])</f>
        <v>7225110712101</v>
      </c>
    </row>
    <row r="229" spans="25:29" x14ac:dyDescent="0.2">
      <c r="Y229" s="219" t="s">
        <v>776</v>
      </c>
      <c r="Z229" s="219" t="s">
        <v>777</v>
      </c>
      <c r="AA229" s="219" t="s">
        <v>844</v>
      </c>
      <c r="AB229" s="219" t="s">
        <v>845</v>
      </c>
      <c r="AC229" s="219" t="str">
        <f>CONCATENATE(tPrihodKorisnik[[#This Row],[Vrsta prihoda]],tPrihodKorisnik[[#This Row],[Šifra budžetskog korisnika]])</f>
        <v>7225110712102</v>
      </c>
    </row>
    <row r="230" spans="25:29" x14ac:dyDescent="0.2">
      <c r="Y230" s="219" t="s">
        <v>776</v>
      </c>
      <c r="Z230" s="219" t="s">
        <v>777</v>
      </c>
      <c r="AA230" s="219" t="s">
        <v>846</v>
      </c>
      <c r="AB230" s="219" t="s">
        <v>847</v>
      </c>
      <c r="AC230" s="219" t="str">
        <f>CONCATENATE(tPrihodKorisnik[[#This Row],[Vrsta prihoda]],tPrihodKorisnik[[#This Row],[Šifra budžetskog korisnika]])</f>
        <v>7225110712103</v>
      </c>
    </row>
    <row r="231" spans="25:29" x14ac:dyDescent="0.2">
      <c r="Y231" s="219" t="s">
        <v>776</v>
      </c>
      <c r="Z231" s="219" t="s">
        <v>777</v>
      </c>
      <c r="AA231" s="219" t="s">
        <v>848</v>
      </c>
      <c r="AB231" s="219" t="s">
        <v>849</v>
      </c>
      <c r="AC231" s="219" t="str">
        <f>CONCATENATE(tPrihodKorisnik[[#This Row],[Vrsta prihoda]],tPrihodKorisnik[[#This Row],[Šifra budžetskog korisnika]])</f>
        <v>7225110712104</v>
      </c>
    </row>
    <row r="232" spans="25:29" x14ac:dyDescent="0.2">
      <c r="Y232" s="219" t="s">
        <v>776</v>
      </c>
      <c r="Z232" s="219" t="s">
        <v>777</v>
      </c>
      <c r="AA232" s="219" t="s">
        <v>850</v>
      </c>
      <c r="AB232" s="219" t="s">
        <v>851</v>
      </c>
      <c r="AC232" s="219" t="str">
        <f>CONCATENATE(tPrihodKorisnik[[#This Row],[Vrsta prihoda]],tPrihodKorisnik[[#This Row],[Šifra budžetskog korisnika]])</f>
        <v>7225110712107</v>
      </c>
    </row>
    <row r="233" spans="25:29" x14ac:dyDescent="0.2">
      <c r="Y233" s="219" t="s">
        <v>776</v>
      </c>
      <c r="Z233" s="219" t="s">
        <v>777</v>
      </c>
      <c r="AA233" s="219" t="s">
        <v>852</v>
      </c>
      <c r="AB233" s="219" t="s">
        <v>853</v>
      </c>
      <c r="AC233" s="219" t="str">
        <f>CONCATENATE(tPrihodKorisnik[[#This Row],[Vrsta prihoda]],tPrihodKorisnik[[#This Row],[Šifra budžetskog korisnika]])</f>
        <v>7225110712108</v>
      </c>
    </row>
    <row r="234" spans="25:29" x14ac:dyDescent="0.2">
      <c r="Y234" s="219" t="s">
        <v>776</v>
      </c>
      <c r="Z234" s="219" t="s">
        <v>777</v>
      </c>
      <c r="AA234" s="219" t="s">
        <v>854</v>
      </c>
      <c r="AB234" s="219" t="s">
        <v>855</v>
      </c>
      <c r="AC234" s="219" t="str">
        <f>CONCATENATE(tPrihodKorisnik[[#This Row],[Vrsta prihoda]],tPrihodKorisnik[[#This Row],[Šifra budžetskog korisnika]])</f>
        <v>7225110712109</v>
      </c>
    </row>
    <row r="235" spans="25:29" x14ac:dyDescent="0.2">
      <c r="Y235" s="219" t="s">
        <v>776</v>
      </c>
      <c r="Z235" s="219" t="s">
        <v>777</v>
      </c>
      <c r="AA235" s="219" t="s">
        <v>856</v>
      </c>
      <c r="AB235" s="219" t="s">
        <v>857</v>
      </c>
      <c r="AC235" s="219" t="str">
        <f>CONCATENATE(tPrihodKorisnik[[#This Row],[Vrsta prihoda]],tPrihodKorisnik[[#This Row],[Šifra budžetskog korisnika]])</f>
        <v>7225110712110</v>
      </c>
    </row>
    <row r="236" spans="25:29" x14ac:dyDescent="0.2">
      <c r="Y236" s="219" t="s">
        <v>776</v>
      </c>
      <c r="Z236" s="219" t="s">
        <v>777</v>
      </c>
      <c r="AA236" s="219" t="s">
        <v>858</v>
      </c>
      <c r="AB236" s="219" t="s">
        <v>859</v>
      </c>
      <c r="AC236" s="219" t="str">
        <f>CONCATENATE(tPrihodKorisnik[[#This Row],[Vrsta prihoda]],tPrihodKorisnik[[#This Row],[Šifra budžetskog korisnika]])</f>
        <v>7225110712200</v>
      </c>
    </row>
    <row r="237" spans="25:29" x14ac:dyDescent="0.2">
      <c r="Y237" s="219" t="s">
        <v>776</v>
      </c>
      <c r="Z237" s="219" t="s">
        <v>777</v>
      </c>
      <c r="AA237" s="219" t="s">
        <v>860</v>
      </c>
      <c r="AB237" s="219" t="s">
        <v>861</v>
      </c>
      <c r="AC237" s="219" t="str">
        <f>CONCATENATE(tPrihodKorisnik[[#This Row],[Vrsta prihoda]],tPrihodKorisnik[[#This Row],[Šifra budžetskog korisnika]])</f>
        <v>7225110712201</v>
      </c>
    </row>
    <row r="238" spans="25:29" x14ac:dyDescent="0.2">
      <c r="Y238" s="219" t="s">
        <v>776</v>
      </c>
      <c r="Z238" s="219" t="s">
        <v>777</v>
      </c>
      <c r="AA238" s="219" t="s">
        <v>862</v>
      </c>
      <c r="AB238" s="219" t="s">
        <v>863</v>
      </c>
      <c r="AC238" s="219" t="str">
        <f>CONCATENATE(tPrihodKorisnik[[#This Row],[Vrsta prihoda]],tPrihodKorisnik[[#This Row],[Šifra budžetskog korisnika]])</f>
        <v>7225110712203</v>
      </c>
    </row>
    <row r="239" spans="25:29" x14ac:dyDescent="0.2">
      <c r="Y239" s="219" t="s">
        <v>776</v>
      </c>
      <c r="Z239" s="219" t="s">
        <v>777</v>
      </c>
      <c r="AA239" s="219" t="s">
        <v>864</v>
      </c>
      <c r="AB239" s="219" t="s">
        <v>865</v>
      </c>
      <c r="AC239" s="219" t="str">
        <f>CONCATENATE(tPrihodKorisnik[[#This Row],[Vrsta prihoda]],tPrihodKorisnik[[#This Row],[Šifra budžetskog korisnika]])</f>
        <v>7225110712204</v>
      </c>
    </row>
    <row r="240" spans="25:29" x14ac:dyDescent="0.2">
      <c r="Y240" s="219" t="s">
        <v>776</v>
      </c>
      <c r="Z240" s="219" t="s">
        <v>777</v>
      </c>
      <c r="AA240" s="219" t="s">
        <v>866</v>
      </c>
      <c r="AB240" s="219" t="s">
        <v>867</v>
      </c>
      <c r="AC240" s="219" t="str">
        <f>CONCATENATE(tPrihodKorisnik[[#This Row],[Vrsta prihoda]],tPrihodKorisnik[[#This Row],[Šifra budžetskog korisnika]])</f>
        <v>7225110712205</v>
      </c>
    </row>
    <row r="241" spans="25:29" x14ac:dyDescent="0.2">
      <c r="Y241" s="219" t="s">
        <v>776</v>
      </c>
      <c r="Z241" s="219" t="s">
        <v>777</v>
      </c>
      <c r="AA241" s="219" t="s">
        <v>868</v>
      </c>
      <c r="AB241" s="219" t="s">
        <v>869</v>
      </c>
      <c r="AC241" s="219" t="str">
        <f>CONCATENATE(tPrihodKorisnik[[#This Row],[Vrsta prihoda]],tPrihodKorisnik[[#This Row],[Šifra budžetskog korisnika]])</f>
        <v>7225110712206</v>
      </c>
    </row>
    <row r="242" spans="25:29" x14ac:dyDescent="0.2">
      <c r="Y242" s="219" t="s">
        <v>776</v>
      </c>
      <c r="Z242" s="219" t="s">
        <v>777</v>
      </c>
      <c r="AA242" s="219" t="s">
        <v>870</v>
      </c>
      <c r="AB242" s="219" t="s">
        <v>871</v>
      </c>
      <c r="AC242" s="219" t="str">
        <f>CONCATENATE(tPrihodKorisnik[[#This Row],[Vrsta prihoda]],tPrihodKorisnik[[#This Row],[Šifra budžetskog korisnika]])</f>
        <v>7225110712207</v>
      </c>
    </row>
    <row r="243" spans="25:29" x14ac:dyDescent="0.2">
      <c r="Y243" s="219" t="s">
        <v>776</v>
      </c>
      <c r="Z243" s="219" t="s">
        <v>777</v>
      </c>
      <c r="AA243" s="219" t="s">
        <v>872</v>
      </c>
      <c r="AB243" s="219" t="s">
        <v>873</v>
      </c>
      <c r="AC243" s="219" t="str">
        <f>CONCATENATE(tPrihodKorisnik[[#This Row],[Vrsta prihoda]],tPrihodKorisnik[[#This Row],[Šifra budžetskog korisnika]])</f>
        <v>7225110712208</v>
      </c>
    </row>
    <row r="244" spans="25:29" x14ac:dyDescent="0.2">
      <c r="Y244" s="219" t="s">
        <v>776</v>
      </c>
      <c r="Z244" s="219" t="s">
        <v>777</v>
      </c>
      <c r="AA244" s="219" t="s">
        <v>874</v>
      </c>
      <c r="AB244" s="219" t="s">
        <v>875</v>
      </c>
      <c r="AC244" s="219" t="str">
        <f>CONCATENATE(tPrihodKorisnik[[#This Row],[Vrsta prihoda]],tPrihodKorisnik[[#This Row],[Šifra budžetskog korisnika]])</f>
        <v>7225110712209</v>
      </c>
    </row>
    <row r="245" spans="25:29" x14ac:dyDescent="0.2">
      <c r="Y245" s="219" t="s">
        <v>776</v>
      </c>
      <c r="Z245" s="219" t="s">
        <v>777</v>
      </c>
      <c r="AA245" s="219" t="s">
        <v>876</v>
      </c>
      <c r="AB245" s="219" t="s">
        <v>877</v>
      </c>
      <c r="AC245" s="219" t="str">
        <f>CONCATENATE(tPrihodKorisnik[[#This Row],[Vrsta prihoda]],tPrihodKorisnik[[#This Row],[Šifra budžetskog korisnika]])</f>
        <v>7225110712210</v>
      </c>
    </row>
    <row r="246" spans="25:29" x14ac:dyDescent="0.2">
      <c r="Y246" s="219" t="s">
        <v>776</v>
      </c>
      <c r="Z246" s="219" t="s">
        <v>777</v>
      </c>
      <c r="AA246" s="219" t="s">
        <v>878</v>
      </c>
      <c r="AB246" s="219" t="s">
        <v>879</v>
      </c>
      <c r="AC246" s="219" t="str">
        <f>CONCATENATE(tPrihodKorisnik[[#This Row],[Vrsta prihoda]],tPrihodKorisnik[[#This Row],[Šifra budžetskog korisnika]])</f>
        <v>7225110712211</v>
      </c>
    </row>
    <row r="247" spans="25:29" x14ac:dyDescent="0.2">
      <c r="Y247" s="219" t="s">
        <v>776</v>
      </c>
      <c r="Z247" s="219" t="s">
        <v>777</v>
      </c>
      <c r="AA247" s="219" t="s">
        <v>880</v>
      </c>
      <c r="AB247" s="219" t="s">
        <v>881</v>
      </c>
      <c r="AC247" s="219" t="str">
        <f>CONCATENATE(tPrihodKorisnik[[#This Row],[Vrsta prihoda]],tPrihodKorisnik[[#This Row],[Šifra budžetskog korisnika]])</f>
        <v>7225110712213</v>
      </c>
    </row>
    <row r="248" spans="25:29" x14ac:dyDescent="0.2">
      <c r="Y248" s="219" t="s">
        <v>776</v>
      </c>
      <c r="Z248" s="219" t="s">
        <v>777</v>
      </c>
      <c r="AA248" s="219" t="s">
        <v>882</v>
      </c>
      <c r="AB248" s="219" t="s">
        <v>883</v>
      </c>
      <c r="AC248" s="219" t="str">
        <f>CONCATENATE(tPrihodKorisnik[[#This Row],[Vrsta prihoda]],tPrihodKorisnik[[#This Row],[Šifra budžetskog korisnika]])</f>
        <v>7225110712214</v>
      </c>
    </row>
    <row r="249" spans="25:29" x14ac:dyDescent="0.2">
      <c r="Y249" s="219" t="s">
        <v>776</v>
      </c>
      <c r="Z249" s="219" t="s">
        <v>777</v>
      </c>
      <c r="AA249" s="219" t="s">
        <v>884</v>
      </c>
      <c r="AB249" s="219" t="s">
        <v>885</v>
      </c>
      <c r="AC249" s="219" t="str">
        <f>CONCATENATE(tPrihodKorisnik[[#This Row],[Vrsta prihoda]],tPrihodKorisnik[[#This Row],[Šifra budžetskog korisnika]])</f>
        <v>7225110712217</v>
      </c>
    </row>
    <row r="250" spans="25:29" x14ac:dyDescent="0.2">
      <c r="Y250" s="219" t="s">
        <v>776</v>
      </c>
      <c r="Z250" s="219" t="s">
        <v>777</v>
      </c>
      <c r="AA250" s="219" t="s">
        <v>886</v>
      </c>
      <c r="AB250" s="219" t="s">
        <v>887</v>
      </c>
      <c r="AC250" s="219" t="str">
        <f>CONCATENATE(tPrihodKorisnik[[#This Row],[Vrsta prihoda]],tPrihodKorisnik[[#This Row],[Šifra budžetskog korisnika]])</f>
        <v>7225110712218</v>
      </c>
    </row>
    <row r="251" spans="25:29" x14ac:dyDescent="0.2">
      <c r="Y251" s="219" t="s">
        <v>776</v>
      </c>
      <c r="Z251" s="219" t="s">
        <v>777</v>
      </c>
      <c r="AA251" s="219" t="s">
        <v>888</v>
      </c>
      <c r="AB251" s="219" t="s">
        <v>889</v>
      </c>
      <c r="AC251" s="219" t="str">
        <f>CONCATENATE(tPrihodKorisnik[[#This Row],[Vrsta prihoda]],tPrihodKorisnik[[#This Row],[Šifra budžetskog korisnika]])</f>
        <v>7225110712219</v>
      </c>
    </row>
    <row r="252" spans="25:29" x14ac:dyDescent="0.2">
      <c r="Y252" s="219" t="s">
        <v>776</v>
      </c>
      <c r="Z252" s="219" t="s">
        <v>777</v>
      </c>
      <c r="AA252" s="219" t="s">
        <v>890</v>
      </c>
      <c r="AB252" s="219" t="s">
        <v>891</v>
      </c>
      <c r="AC252" s="219" t="str">
        <f>CONCATENATE(tPrihodKorisnik[[#This Row],[Vrsta prihoda]],tPrihodKorisnik[[#This Row],[Šifra budžetskog korisnika]])</f>
        <v>7225110712220</v>
      </c>
    </row>
    <row r="253" spans="25:29" x14ac:dyDescent="0.2">
      <c r="Y253" s="219" t="s">
        <v>776</v>
      </c>
      <c r="Z253" s="219" t="s">
        <v>777</v>
      </c>
      <c r="AA253" s="219" t="s">
        <v>892</v>
      </c>
      <c r="AB253" s="219" t="s">
        <v>893</v>
      </c>
      <c r="AC253" s="219" t="str">
        <f>CONCATENATE(tPrihodKorisnik[[#This Row],[Vrsta prihoda]],tPrihodKorisnik[[#This Row],[Šifra budžetskog korisnika]])</f>
        <v>7225110712221</v>
      </c>
    </row>
    <row r="254" spans="25:29" x14ac:dyDescent="0.2">
      <c r="Y254" s="219" t="s">
        <v>776</v>
      </c>
      <c r="Z254" s="219" t="s">
        <v>777</v>
      </c>
      <c r="AA254" s="219" t="s">
        <v>894</v>
      </c>
      <c r="AB254" s="219" t="s">
        <v>895</v>
      </c>
      <c r="AC254" s="219" t="str">
        <f>CONCATENATE(tPrihodKorisnik[[#This Row],[Vrsta prihoda]],tPrihodKorisnik[[#This Row],[Šifra budžetskog korisnika]])</f>
        <v>7225110712222</v>
      </c>
    </row>
    <row r="255" spans="25:29" x14ac:dyDescent="0.2">
      <c r="Y255" s="219" t="s">
        <v>776</v>
      </c>
      <c r="Z255" s="219" t="s">
        <v>777</v>
      </c>
      <c r="AA255" s="219" t="s">
        <v>896</v>
      </c>
      <c r="AB255" s="219" t="s">
        <v>897</v>
      </c>
      <c r="AC255" s="219" t="str">
        <f>CONCATENATE(tPrihodKorisnik[[#This Row],[Vrsta prihoda]],tPrihodKorisnik[[#This Row],[Šifra budžetskog korisnika]])</f>
        <v>7225110712223</v>
      </c>
    </row>
    <row r="256" spans="25:29" x14ac:dyDescent="0.2">
      <c r="Y256" s="219" t="s">
        <v>776</v>
      </c>
      <c r="Z256" s="219" t="s">
        <v>777</v>
      </c>
      <c r="AA256" s="219" t="s">
        <v>898</v>
      </c>
      <c r="AB256" s="219" t="s">
        <v>899</v>
      </c>
      <c r="AC256" s="219" t="str">
        <f>CONCATENATE(tPrihodKorisnik[[#This Row],[Vrsta prihoda]],tPrihodKorisnik[[#This Row],[Šifra budžetskog korisnika]])</f>
        <v>7225110712224</v>
      </c>
    </row>
    <row r="257" spans="25:29" x14ac:dyDescent="0.2">
      <c r="Y257" s="219" t="s">
        <v>776</v>
      </c>
      <c r="Z257" s="219" t="s">
        <v>777</v>
      </c>
      <c r="AA257" s="219" t="s">
        <v>900</v>
      </c>
      <c r="AB257" s="219" t="s">
        <v>901</v>
      </c>
      <c r="AC257" s="219" t="str">
        <f>CONCATENATE(tPrihodKorisnik[[#This Row],[Vrsta prihoda]],tPrihodKorisnik[[#This Row],[Šifra budžetskog korisnika]])</f>
        <v>7225110712225</v>
      </c>
    </row>
    <row r="258" spans="25:29" x14ac:dyDescent="0.2">
      <c r="Y258" s="219" t="s">
        <v>776</v>
      </c>
      <c r="Z258" s="219" t="s">
        <v>777</v>
      </c>
      <c r="AA258" s="219" t="s">
        <v>902</v>
      </c>
      <c r="AB258" s="219" t="s">
        <v>903</v>
      </c>
      <c r="AC258" s="219" t="str">
        <f>CONCATENATE(tPrihodKorisnik[[#This Row],[Vrsta prihoda]],tPrihodKorisnik[[#This Row],[Šifra budžetskog korisnika]])</f>
        <v>7225110712226</v>
      </c>
    </row>
    <row r="259" spans="25:29" x14ac:dyDescent="0.2">
      <c r="Y259" s="219" t="s">
        <v>776</v>
      </c>
      <c r="Z259" s="219" t="s">
        <v>777</v>
      </c>
      <c r="AA259" s="219" t="s">
        <v>904</v>
      </c>
      <c r="AB259" s="219" t="s">
        <v>905</v>
      </c>
      <c r="AC259" s="219" t="str">
        <f>CONCATENATE(tPrihodKorisnik[[#This Row],[Vrsta prihoda]],tPrihodKorisnik[[#This Row],[Šifra budžetskog korisnika]])</f>
        <v>7225110712236</v>
      </c>
    </row>
    <row r="260" spans="25:29" x14ac:dyDescent="0.2">
      <c r="Y260" s="219" t="s">
        <v>776</v>
      </c>
      <c r="Z260" s="219" t="s">
        <v>777</v>
      </c>
      <c r="AA260" s="219" t="s">
        <v>906</v>
      </c>
      <c r="AB260" s="219" t="s">
        <v>907</v>
      </c>
      <c r="AC260" s="219" t="str">
        <f>CONCATENATE(tPrihodKorisnik[[#This Row],[Vrsta prihoda]],tPrihodKorisnik[[#This Row],[Šifra budžetskog korisnika]])</f>
        <v>7225110712237</v>
      </c>
    </row>
    <row r="261" spans="25:29" x14ac:dyDescent="0.2">
      <c r="Y261" s="219" t="s">
        <v>776</v>
      </c>
      <c r="Z261" s="219" t="s">
        <v>777</v>
      </c>
      <c r="AA261" s="219" t="s">
        <v>908</v>
      </c>
      <c r="AB261" s="219" t="s">
        <v>909</v>
      </c>
      <c r="AC261" s="219" t="str">
        <f>CONCATENATE(tPrihodKorisnik[[#This Row],[Vrsta prihoda]],tPrihodKorisnik[[#This Row],[Šifra budžetskog korisnika]])</f>
        <v>7225110712240</v>
      </c>
    </row>
    <row r="262" spans="25:29" x14ac:dyDescent="0.2">
      <c r="Y262" s="219" t="s">
        <v>776</v>
      </c>
      <c r="Z262" s="219" t="s">
        <v>777</v>
      </c>
      <c r="AA262" s="219" t="s">
        <v>910</v>
      </c>
      <c r="AB262" s="219" t="s">
        <v>911</v>
      </c>
      <c r="AC262" s="219" t="str">
        <f>CONCATENATE(tPrihodKorisnik[[#This Row],[Vrsta prihoda]],tPrihodKorisnik[[#This Row],[Šifra budžetskog korisnika]])</f>
        <v>7225110712241</v>
      </c>
    </row>
    <row r="263" spans="25:29" x14ac:dyDescent="0.2">
      <c r="Y263" s="219" t="s">
        <v>776</v>
      </c>
      <c r="Z263" s="219" t="s">
        <v>777</v>
      </c>
      <c r="AA263" s="219" t="s">
        <v>912</v>
      </c>
      <c r="AB263" s="219" t="s">
        <v>913</v>
      </c>
      <c r="AC263" s="219" t="str">
        <f>CONCATENATE(tPrihodKorisnik[[#This Row],[Vrsta prihoda]],tPrihodKorisnik[[#This Row],[Šifra budžetskog korisnika]])</f>
        <v>7225110712242</v>
      </c>
    </row>
    <row r="264" spans="25:29" x14ac:dyDescent="0.2">
      <c r="Y264" s="219" t="s">
        <v>776</v>
      </c>
      <c r="Z264" s="219" t="s">
        <v>777</v>
      </c>
      <c r="AA264" s="219" t="s">
        <v>914</v>
      </c>
      <c r="AB264" s="219" t="s">
        <v>915</v>
      </c>
      <c r="AC264" s="219" t="str">
        <f>CONCATENATE(tPrihodKorisnik[[#This Row],[Vrsta prihoda]],tPrihodKorisnik[[#This Row],[Šifra budžetskog korisnika]])</f>
        <v>7225110712300</v>
      </c>
    </row>
    <row r="265" spans="25:29" x14ac:dyDescent="0.2">
      <c r="Y265" s="219" t="s">
        <v>776</v>
      </c>
      <c r="Z265" s="219" t="s">
        <v>777</v>
      </c>
      <c r="AA265" s="219" t="s">
        <v>916</v>
      </c>
      <c r="AB265" s="219" t="s">
        <v>917</v>
      </c>
      <c r="AC265" s="219" t="str">
        <f>CONCATENATE(tPrihodKorisnik[[#This Row],[Vrsta prihoda]],tPrihodKorisnik[[#This Row],[Šifra budžetskog korisnika]])</f>
        <v>7225110712301</v>
      </c>
    </row>
    <row r="266" spans="25:29" x14ac:dyDescent="0.2">
      <c r="Y266" s="219" t="s">
        <v>776</v>
      </c>
      <c r="Z266" s="219" t="s">
        <v>777</v>
      </c>
      <c r="AA266" s="219" t="s">
        <v>918</v>
      </c>
      <c r="AB266" s="219" t="s">
        <v>919</v>
      </c>
      <c r="AC266" s="219" t="str">
        <f>CONCATENATE(tPrihodKorisnik[[#This Row],[Vrsta prihoda]],tPrihodKorisnik[[#This Row],[Šifra budžetskog korisnika]])</f>
        <v>7225110712302</v>
      </c>
    </row>
    <row r="267" spans="25:29" x14ac:dyDescent="0.2">
      <c r="Y267" s="219" t="s">
        <v>776</v>
      </c>
      <c r="Z267" s="219" t="s">
        <v>777</v>
      </c>
      <c r="AA267" s="219" t="s">
        <v>920</v>
      </c>
      <c r="AB267" s="219" t="s">
        <v>921</v>
      </c>
      <c r="AC267" s="219" t="str">
        <f>CONCATENATE(tPrihodKorisnik[[#This Row],[Vrsta prihoda]],tPrihodKorisnik[[#This Row],[Šifra budžetskog korisnika]])</f>
        <v>7225110712303</v>
      </c>
    </row>
    <row r="268" spans="25:29" x14ac:dyDescent="0.2">
      <c r="Y268" s="219" t="s">
        <v>776</v>
      </c>
      <c r="Z268" s="219" t="s">
        <v>777</v>
      </c>
      <c r="AA268" s="219" t="s">
        <v>922</v>
      </c>
      <c r="AB268" s="219" t="s">
        <v>923</v>
      </c>
      <c r="AC268" s="219" t="str">
        <f>CONCATENATE(tPrihodKorisnik[[#This Row],[Vrsta prihoda]],tPrihodKorisnik[[#This Row],[Šifra budžetskog korisnika]])</f>
        <v>7225110712304</v>
      </c>
    </row>
    <row r="269" spans="25:29" x14ac:dyDescent="0.2">
      <c r="Y269" s="219" t="s">
        <v>776</v>
      </c>
      <c r="Z269" s="219" t="s">
        <v>777</v>
      </c>
      <c r="AA269" s="219" t="s">
        <v>924</v>
      </c>
      <c r="AB269" s="219" t="s">
        <v>925</v>
      </c>
      <c r="AC269" s="219" t="str">
        <f>CONCATENATE(tPrihodKorisnik[[#This Row],[Vrsta prihoda]],tPrihodKorisnik[[#This Row],[Šifra budžetskog korisnika]])</f>
        <v>7225110712306</v>
      </c>
    </row>
    <row r="270" spans="25:29" x14ac:dyDescent="0.2">
      <c r="Y270" s="219" t="s">
        <v>776</v>
      </c>
      <c r="Z270" s="219" t="s">
        <v>777</v>
      </c>
      <c r="AA270" s="219" t="s">
        <v>926</v>
      </c>
      <c r="AB270" s="219" t="s">
        <v>927</v>
      </c>
      <c r="AC270" s="219" t="str">
        <f>CONCATENATE(tPrihodKorisnik[[#This Row],[Vrsta prihoda]],tPrihodKorisnik[[#This Row],[Šifra budžetskog korisnika]])</f>
        <v>7225110712307</v>
      </c>
    </row>
    <row r="271" spans="25:29" x14ac:dyDescent="0.2">
      <c r="Y271" s="219" t="s">
        <v>776</v>
      </c>
      <c r="Z271" s="219" t="s">
        <v>777</v>
      </c>
      <c r="AA271" s="219" t="s">
        <v>928</v>
      </c>
      <c r="AB271" s="219" t="s">
        <v>929</v>
      </c>
      <c r="AC271" s="219" t="str">
        <f>CONCATENATE(tPrihodKorisnik[[#This Row],[Vrsta prihoda]],tPrihodKorisnik[[#This Row],[Šifra budžetskog korisnika]])</f>
        <v>7225110712308</v>
      </c>
    </row>
    <row r="272" spans="25:29" x14ac:dyDescent="0.2">
      <c r="Y272" s="219" t="s">
        <v>776</v>
      </c>
      <c r="Z272" s="219" t="s">
        <v>777</v>
      </c>
      <c r="AA272" s="219" t="s">
        <v>930</v>
      </c>
      <c r="AB272" s="219" t="s">
        <v>931</v>
      </c>
      <c r="AC272" s="219" t="str">
        <f>CONCATENATE(tPrihodKorisnik[[#This Row],[Vrsta prihoda]],tPrihodKorisnik[[#This Row],[Šifra budžetskog korisnika]])</f>
        <v>7225110712311</v>
      </c>
    </row>
    <row r="273" spans="25:29" x14ac:dyDescent="0.2">
      <c r="Y273" s="219" t="s">
        <v>776</v>
      </c>
      <c r="Z273" s="219" t="s">
        <v>777</v>
      </c>
      <c r="AA273" s="219" t="s">
        <v>932</v>
      </c>
      <c r="AB273" s="219" t="s">
        <v>933</v>
      </c>
      <c r="AC273" s="219" t="str">
        <f>CONCATENATE(tPrihodKorisnik[[#This Row],[Vrsta prihoda]],tPrihodKorisnik[[#This Row],[Šifra budžetskog korisnika]])</f>
        <v>7225110712312</v>
      </c>
    </row>
    <row r="274" spans="25:29" x14ac:dyDescent="0.2">
      <c r="Y274" s="219" t="s">
        <v>776</v>
      </c>
      <c r="Z274" s="219" t="s">
        <v>777</v>
      </c>
      <c r="AA274" s="219" t="s">
        <v>934</v>
      </c>
      <c r="AB274" s="219" t="s">
        <v>889</v>
      </c>
      <c r="AC274" s="219" t="str">
        <f>CONCATENATE(tPrihodKorisnik[[#This Row],[Vrsta prihoda]],tPrihodKorisnik[[#This Row],[Šifra budžetskog korisnika]])</f>
        <v>7225110712313</v>
      </c>
    </row>
    <row r="275" spans="25:29" x14ac:dyDescent="0.2">
      <c r="Y275" s="219" t="s">
        <v>776</v>
      </c>
      <c r="Z275" s="219" t="s">
        <v>777</v>
      </c>
      <c r="AA275" s="219" t="s">
        <v>935</v>
      </c>
      <c r="AB275" s="219" t="s">
        <v>936</v>
      </c>
      <c r="AC275" s="219" t="str">
        <f>CONCATENATE(tPrihodKorisnik[[#This Row],[Vrsta prihoda]],tPrihodKorisnik[[#This Row],[Šifra budžetskog korisnika]])</f>
        <v>7225110712314</v>
      </c>
    </row>
    <row r="276" spans="25:29" x14ac:dyDescent="0.2">
      <c r="Y276" s="219" t="s">
        <v>776</v>
      </c>
      <c r="Z276" s="219" t="s">
        <v>777</v>
      </c>
      <c r="AA276" s="219" t="s">
        <v>937</v>
      </c>
      <c r="AB276" s="219" t="s">
        <v>938</v>
      </c>
      <c r="AC276" s="219" t="str">
        <f>CONCATENATE(tPrihodKorisnik[[#This Row],[Vrsta prihoda]],tPrihodKorisnik[[#This Row],[Šifra budžetskog korisnika]])</f>
        <v>7225110712315</v>
      </c>
    </row>
    <row r="277" spans="25:29" x14ac:dyDescent="0.2">
      <c r="Y277" s="219" t="s">
        <v>776</v>
      </c>
      <c r="Z277" s="219" t="s">
        <v>777</v>
      </c>
      <c r="AA277" s="219" t="s">
        <v>939</v>
      </c>
      <c r="AB277" s="219" t="s">
        <v>940</v>
      </c>
      <c r="AC277" s="219" t="str">
        <f>CONCATENATE(tPrihodKorisnik[[#This Row],[Vrsta prihoda]],tPrihodKorisnik[[#This Row],[Šifra budžetskog korisnika]])</f>
        <v>7225110712316</v>
      </c>
    </row>
    <row r="278" spans="25:29" x14ac:dyDescent="0.2">
      <c r="Y278" s="219" t="s">
        <v>776</v>
      </c>
      <c r="Z278" s="219" t="s">
        <v>777</v>
      </c>
      <c r="AA278" s="219" t="s">
        <v>941</v>
      </c>
      <c r="AB278" s="219" t="s">
        <v>942</v>
      </c>
      <c r="AC278" s="219" t="str">
        <f>CONCATENATE(tPrihodKorisnik[[#This Row],[Vrsta prihoda]],tPrihodKorisnik[[#This Row],[Šifra budžetskog korisnika]])</f>
        <v>7225110712317</v>
      </c>
    </row>
    <row r="279" spans="25:29" x14ac:dyDescent="0.2">
      <c r="Y279" s="219" t="s">
        <v>776</v>
      </c>
      <c r="Z279" s="219" t="s">
        <v>777</v>
      </c>
      <c r="AA279" s="219" t="s">
        <v>943</v>
      </c>
      <c r="AB279" s="219" t="s">
        <v>944</v>
      </c>
      <c r="AC279" s="219" t="str">
        <f>CONCATENATE(tPrihodKorisnik[[#This Row],[Vrsta prihoda]],tPrihodKorisnik[[#This Row],[Šifra budžetskog korisnika]])</f>
        <v>7225110712318</v>
      </c>
    </row>
    <row r="280" spans="25:29" x14ac:dyDescent="0.2">
      <c r="Y280" s="219" t="s">
        <v>776</v>
      </c>
      <c r="Z280" s="219" t="s">
        <v>777</v>
      </c>
      <c r="AA280" s="219" t="s">
        <v>945</v>
      </c>
      <c r="AB280" s="219" t="s">
        <v>946</v>
      </c>
      <c r="AC280" s="219" t="str">
        <f>CONCATENATE(tPrihodKorisnik[[#This Row],[Vrsta prihoda]],tPrihodKorisnik[[#This Row],[Šifra budžetskog korisnika]])</f>
        <v>7225110712319</v>
      </c>
    </row>
    <row r="281" spans="25:29" x14ac:dyDescent="0.2">
      <c r="Y281" s="219" t="s">
        <v>776</v>
      </c>
      <c r="Z281" s="219" t="s">
        <v>777</v>
      </c>
      <c r="AA281" s="219" t="s">
        <v>947</v>
      </c>
      <c r="AB281" s="219" t="s">
        <v>948</v>
      </c>
      <c r="AC281" s="219" t="str">
        <f>CONCATENATE(tPrihodKorisnik[[#This Row],[Vrsta prihoda]],tPrihodKorisnik[[#This Row],[Šifra budžetskog korisnika]])</f>
        <v>7225110712320</v>
      </c>
    </row>
    <row r="282" spans="25:29" x14ac:dyDescent="0.2">
      <c r="Y282" s="219" t="s">
        <v>776</v>
      </c>
      <c r="Z282" s="219" t="s">
        <v>777</v>
      </c>
      <c r="AA282" s="219" t="s">
        <v>949</v>
      </c>
      <c r="AB282" s="219" t="s">
        <v>950</v>
      </c>
      <c r="AC282" s="219" t="str">
        <f>CONCATENATE(tPrihodKorisnik[[#This Row],[Vrsta prihoda]],tPrihodKorisnik[[#This Row],[Šifra budžetskog korisnika]])</f>
        <v>7225110712321</v>
      </c>
    </row>
    <row r="283" spans="25:29" x14ac:dyDescent="0.2">
      <c r="Y283" s="219" t="s">
        <v>776</v>
      </c>
      <c r="Z283" s="219" t="s">
        <v>777</v>
      </c>
      <c r="AA283" s="219" t="s">
        <v>951</v>
      </c>
      <c r="AB283" s="219" t="s">
        <v>952</v>
      </c>
      <c r="AC283" s="219" t="str">
        <f>CONCATENATE(tPrihodKorisnik[[#This Row],[Vrsta prihoda]],tPrihodKorisnik[[#This Row],[Šifra budžetskog korisnika]])</f>
        <v>7225110712400</v>
      </c>
    </row>
    <row r="284" spans="25:29" x14ac:dyDescent="0.2">
      <c r="Y284" s="219" t="s">
        <v>776</v>
      </c>
      <c r="Z284" s="219" t="s">
        <v>777</v>
      </c>
      <c r="AA284" s="219" t="s">
        <v>953</v>
      </c>
      <c r="AB284" s="219" t="s">
        <v>954</v>
      </c>
      <c r="AC284" s="219" t="str">
        <f>CONCATENATE(tPrihodKorisnik[[#This Row],[Vrsta prihoda]],tPrihodKorisnik[[#This Row],[Šifra budžetskog korisnika]])</f>
        <v>7225110712401</v>
      </c>
    </row>
    <row r="285" spans="25:29" x14ac:dyDescent="0.2">
      <c r="Y285" s="219" t="s">
        <v>776</v>
      </c>
      <c r="Z285" s="219" t="s">
        <v>777</v>
      </c>
      <c r="AA285" s="219" t="s">
        <v>955</v>
      </c>
      <c r="AB285" s="219" t="s">
        <v>956</v>
      </c>
      <c r="AC285" s="219" t="str">
        <f>CONCATENATE(tPrihodKorisnik[[#This Row],[Vrsta prihoda]],tPrihodKorisnik[[#This Row],[Šifra budžetskog korisnika]])</f>
        <v>7225110712402</v>
      </c>
    </row>
    <row r="286" spans="25:29" x14ac:dyDescent="0.2">
      <c r="Y286" s="219" t="s">
        <v>776</v>
      </c>
      <c r="Z286" s="219" t="s">
        <v>777</v>
      </c>
      <c r="AA286" s="219" t="s">
        <v>957</v>
      </c>
      <c r="AB286" s="219" t="s">
        <v>958</v>
      </c>
      <c r="AC286" s="219" t="str">
        <f>CONCATENATE(tPrihodKorisnik[[#This Row],[Vrsta prihoda]],tPrihodKorisnik[[#This Row],[Šifra budžetskog korisnika]])</f>
        <v>7225110712403</v>
      </c>
    </row>
    <row r="287" spans="25:29" x14ac:dyDescent="0.2">
      <c r="Y287" s="219" t="s">
        <v>776</v>
      </c>
      <c r="Z287" s="219" t="s">
        <v>777</v>
      </c>
      <c r="AA287" s="219" t="s">
        <v>959</v>
      </c>
      <c r="AB287" s="219" t="s">
        <v>960</v>
      </c>
      <c r="AC287" s="219" t="str">
        <f>CONCATENATE(tPrihodKorisnik[[#This Row],[Vrsta prihoda]],tPrihodKorisnik[[#This Row],[Šifra budžetskog korisnika]])</f>
        <v>7225110712404</v>
      </c>
    </row>
    <row r="288" spans="25:29" x14ac:dyDescent="0.2">
      <c r="Y288" s="219" t="s">
        <v>776</v>
      </c>
      <c r="Z288" s="219" t="s">
        <v>777</v>
      </c>
      <c r="AA288" s="219" t="s">
        <v>961</v>
      </c>
      <c r="AB288" s="219" t="s">
        <v>962</v>
      </c>
      <c r="AC288" s="219" t="str">
        <f>CONCATENATE(tPrihodKorisnik[[#This Row],[Vrsta prihoda]],tPrihodKorisnik[[#This Row],[Šifra budžetskog korisnika]])</f>
        <v>7225110712405</v>
      </c>
    </row>
    <row r="289" spans="25:29" x14ac:dyDescent="0.2">
      <c r="Y289" s="219" t="s">
        <v>776</v>
      </c>
      <c r="Z289" s="219" t="s">
        <v>777</v>
      </c>
      <c r="AA289" s="219" t="s">
        <v>963</v>
      </c>
      <c r="AB289" s="219" t="s">
        <v>964</v>
      </c>
      <c r="AC289" s="219" t="str">
        <f>CONCATENATE(tPrihodKorisnik[[#This Row],[Vrsta prihoda]],tPrihodKorisnik[[#This Row],[Šifra budžetskog korisnika]])</f>
        <v>7225110712406</v>
      </c>
    </row>
    <row r="290" spans="25:29" x14ac:dyDescent="0.2">
      <c r="Y290" s="219" t="s">
        <v>776</v>
      </c>
      <c r="Z290" s="219" t="s">
        <v>777</v>
      </c>
      <c r="AA290" s="219" t="s">
        <v>965</v>
      </c>
      <c r="AB290" s="219" t="s">
        <v>929</v>
      </c>
      <c r="AC290" s="219" t="str">
        <f>CONCATENATE(tPrihodKorisnik[[#This Row],[Vrsta prihoda]],tPrihodKorisnik[[#This Row],[Šifra budžetskog korisnika]])</f>
        <v>7225110712407</v>
      </c>
    </row>
    <row r="291" spans="25:29" x14ac:dyDescent="0.2">
      <c r="Y291" s="219" t="s">
        <v>776</v>
      </c>
      <c r="Z291" s="219" t="s">
        <v>777</v>
      </c>
      <c r="AA291" s="219" t="s">
        <v>966</v>
      </c>
      <c r="AB291" s="219" t="s">
        <v>967</v>
      </c>
      <c r="AC291" s="219" t="str">
        <f>CONCATENATE(tPrihodKorisnik[[#This Row],[Vrsta prihoda]],tPrihodKorisnik[[#This Row],[Šifra budžetskog korisnika]])</f>
        <v>7225110712410</v>
      </c>
    </row>
    <row r="292" spans="25:29" x14ac:dyDescent="0.2">
      <c r="Y292" s="219" t="s">
        <v>776</v>
      </c>
      <c r="Z292" s="219" t="s">
        <v>777</v>
      </c>
      <c r="AA292" s="219" t="s">
        <v>968</v>
      </c>
      <c r="AB292" s="219" t="s">
        <v>969</v>
      </c>
      <c r="AC292" s="219" t="str">
        <f>CONCATENATE(tPrihodKorisnik[[#This Row],[Vrsta prihoda]],tPrihodKorisnik[[#This Row],[Šifra budžetskog korisnika]])</f>
        <v>7225110712411</v>
      </c>
    </row>
    <row r="293" spans="25:29" x14ac:dyDescent="0.2">
      <c r="Y293" s="219" t="s">
        <v>776</v>
      </c>
      <c r="Z293" s="219" t="s">
        <v>777</v>
      </c>
      <c r="AA293" s="219" t="s">
        <v>970</v>
      </c>
      <c r="AB293" s="219" t="s">
        <v>971</v>
      </c>
      <c r="AC293" s="219" t="str">
        <f>CONCATENATE(tPrihodKorisnik[[#This Row],[Vrsta prihoda]],tPrihodKorisnik[[#This Row],[Šifra budžetskog korisnika]])</f>
        <v>7225110712412</v>
      </c>
    </row>
    <row r="294" spans="25:29" x14ac:dyDescent="0.2">
      <c r="Y294" s="219" t="s">
        <v>776</v>
      </c>
      <c r="Z294" s="219" t="s">
        <v>777</v>
      </c>
      <c r="AA294" s="219" t="s">
        <v>972</v>
      </c>
      <c r="AB294" s="219" t="s">
        <v>973</v>
      </c>
      <c r="AC294" s="219" t="str">
        <f>CONCATENATE(tPrihodKorisnik[[#This Row],[Vrsta prihoda]],tPrihodKorisnik[[#This Row],[Šifra budžetskog korisnika]])</f>
        <v>7225110712413</v>
      </c>
    </row>
    <row r="295" spans="25:29" x14ac:dyDescent="0.2">
      <c r="Y295" s="219" t="s">
        <v>776</v>
      </c>
      <c r="Z295" s="219" t="s">
        <v>777</v>
      </c>
      <c r="AA295" s="219" t="s">
        <v>974</v>
      </c>
      <c r="AB295" s="219" t="s">
        <v>975</v>
      </c>
      <c r="AC295" s="219" t="str">
        <f>CONCATENATE(tPrihodKorisnik[[#This Row],[Vrsta prihoda]],tPrihodKorisnik[[#This Row],[Šifra budžetskog korisnika]])</f>
        <v>7225110712414</v>
      </c>
    </row>
    <row r="296" spans="25:29" x14ac:dyDescent="0.2">
      <c r="Y296" s="219" t="s">
        <v>776</v>
      </c>
      <c r="Z296" s="219" t="s">
        <v>777</v>
      </c>
      <c r="AA296" s="219" t="s">
        <v>976</v>
      </c>
      <c r="AB296" s="219" t="s">
        <v>977</v>
      </c>
      <c r="AC296" s="219" t="str">
        <f>CONCATENATE(tPrihodKorisnik[[#This Row],[Vrsta prihoda]],tPrihodKorisnik[[#This Row],[Šifra budžetskog korisnika]])</f>
        <v>7225110712415</v>
      </c>
    </row>
    <row r="297" spans="25:29" x14ac:dyDescent="0.2">
      <c r="Y297" s="219" t="s">
        <v>776</v>
      </c>
      <c r="Z297" s="219" t="s">
        <v>777</v>
      </c>
      <c r="AA297" s="219" t="s">
        <v>978</v>
      </c>
      <c r="AB297" s="219" t="s">
        <v>979</v>
      </c>
      <c r="AC297" s="219" t="str">
        <f>CONCATENATE(tPrihodKorisnik[[#This Row],[Vrsta prihoda]],tPrihodKorisnik[[#This Row],[Šifra budžetskog korisnika]])</f>
        <v>7225110712416</v>
      </c>
    </row>
    <row r="298" spans="25:29" x14ac:dyDescent="0.2">
      <c r="Y298" s="219" t="s">
        <v>776</v>
      </c>
      <c r="Z298" s="219" t="s">
        <v>777</v>
      </c>
      <c r="AA298" s="219" t="s">
        <v>980</v>
      </c>
      <c r="AB298" s="219" t="s">
        <v>981</v>
      </c>
      <c r="AC298" s="219" t="str">
        <f>CONCATENATE(tPrihodKorisnik[[#This Row],[Vrsta prihoda]],tPrihodKorisnik[[#This Row],[Šifra budžetskog korisnika]])</f>
        <v>7225110712417</v>
      </c>
    </row>
    <row r="299" spans="25:29" x14ac:dyDescent="0.2">
      <c r="Y299" s="219" t="s">
        <v>776</v>
      </c>
      <c r="Z299" s="219" t="s">
        <v>777</v>
      </c>
      <c r="AA299" s="219" t="s">
        <v>982</v>
      </c>
      <c r="AB299" s="219" t="s">
        <v>983</v>
      </c>
      <c r="AC299" s="219" t="str">
        <f>CONCATENATE(tPrihodKorisnik[[#This Row],[Vrsta prihoda]],tPrihodKorisnik[[#This Row],[Šifra budžetskog korisnika]])</f>
        <v>7225110712418</v>
      </c>
    </row>
    <row r="300" spans="25:29" x14ac:dyDescent="0.2">
      <c r="Y300" s="219" t="s">
        <v>776</v>
      </c>
      <c r="Z300" s="219" t="s">
        <v>777</v>
      </c>
      <c r="AA300" s="219" t="s">
        <v>984</v>
      </c>
      <c r="AB300" s="219" t="s">
        <v>985</v>
      </c>
      <c r="AC300" s="219" t="str">
        <f>CONCATENATE(tPrihodKorisnik[[#This Row],[Vrsta prihoda]],tPrihodKorisnik[[#This Row],[Šifra budžetskog korisnika]])</f>
        <v>7225110712419</v>
      </c>
    </row>
    <row r="301" spans="25:29" x14ac:dyDescent="0.2">
      <c r="Y301" s="219" t="s">
        <v>776</v>
      </c>
      <c r="Z301" s="219" t="s">
        <v>777</v>
      </c>
      <c r="AA301" s="219" t="s">
        <v>986</v>
      </c>
      <c r="AB301" s="219" t="s">
        <v>987</v>
      </c>
      <c r="AC301" s="219" t="str">
        <f>CONCATENATE(tPrihodKorisnik[[#This Row],[Vrsta prihoda]],tPrihodKorisnik[[#This Row],[Šifra budžetskog korisnika]])</f>
        <v>7225110712420</v>
      </c>
    </row>
    <row r="302" spans="25:29" x14ac:dyDescent="0.2">
      <c r="Y302" s="219" t="s">
        <v>776</v>
      </c>
      <c r="Z302" s="219" t="s">
        <v>777</v>
      </c>
      <c r="AA302" s="219" t="s">
        <v>988</v>
      </c>
      <c r="AB302" s="219" t="s">
        <v>989</v>
      </c>
      <c r="AC302" s="219" t="str">
        <f>CONCATENATE(tPrihodKorisnik[[#This Row],[Vrsta prihoda]],tPrihodKorisnik[[#This Row],[Šifra budžetskog korisnika]])</f>
        <v>7225110712500</v>
      </c>
    </row>
    <row r="303" spans="25:29" x14ac:dyDescent="0.2">
      <c r="Y303" s="219" t="s">
        <v>776</v>
      </c>
      <c r="Z303" s="219" t="s">
        <v>777</v>
      </c>
      <c r="AA303" s="219" t="s">
        <v>990</v>
      </c>
      <c r="AB303" s="219" t="s">
        <v>991</v>
      </c>
      <c r="AC303" s="219" t="str">
        <f>CONCATENATE(tPrihodKorisnik[[#This Row],[Vrsta prihoda]],tPrihodKorisnik[[#This Row],[Šifra budžetskog korisnika]])</f>
        <v>7225110712501</v>
      </c>
    </row>
    <row r="304" spans="25:29" x14ac:dyDescent="0.2">
      <c r="Y304" s="219" t="s">
        <v>776</v>
      </c>
      <c r="Z304" s="219" t="s">
        <v>777</v>
      </c>
      <c r="AA304" s="219" t="s">
        <v>992</v>
      </c>
      <c r="AB304" s="219" t="s">
        <v>993</v>
      </c>
      <c r="AC304" s="219" t="str">
        <f>CONCATENATE(tPrihodKorisnik[[#This Row],[Vrsta prihoda]],tPrihodKorisnik[[#This Row],[Šifra budžetskog korisnika]])</f>
        <v>7225110712502</v>
      </c>
    </row>
    <row r="305" spans="25:29" x14ac:dyDescent="0.2">
      <c r="Y305" s="219" t="s">
        <v>776</v>
      </c>
      <c r="Z305" s="219" t="s">
        <v>777</v>
      </c>
      <c r="AA305" s="219" t="s">
        <v>994</v>
      </c>
      <c r="AB305" s="219" t="s">
        <v>995</v>
      </c>
      <c r="AC305" s="219" t="str">
        <f>CONCATENATE(tPrihodKorisnik[[#This Row],[Vrsta prihoda]],tPrihodKorisnik[[#This Row],[Šifra budžetskog korisnika]])</f>
        <v>7225110712503</v>
      </c>
    </row>
    <row r="306" spans="25:29" x14ac:dyDescent="0.2">
      <c r="Y306" s="219" t="s">
        <v>776</v>
      </c>
      <c r="Z306" s="219" t="s">
        <v>777</v>
      </c>
      <c r="AA306" s="219" t="s">
        <v>996</v>
      </c>
      <c r="AB306" s="219" t="s">
        <v>997</v>
      </c>
      <c r="AC306" s="219" t="str">
        <f>CONCATENATE(tPrihodKorisnik[[#This Row],[Vrsta prihoda]],tPrihodKorisnik[[#This Row],[Šifra budžetskog korisnika]])</f>
        <v>7225110712504</v>
      </c>
    </row>
    <row r="307" spans="25:29" x14ac:dyDescent="0.2">
      <c r="Y307" s="219" t="s">
        <v>776</v>
      </c>
      <c r="Z307" s="219" t="s">
        <v>777</v>
      </c>
      <c r="AA307" s="219" t="s">
        <v>998</v>
      </c>
      <c r="AB307" s="219" t="s">
        <v>999</v>
      </c>
      <c r="AC307" s="219" t="str">
        <f>CONCATENATE(tPrihodKorisnik[[#This Row],[Vrsta prihoda]],tPrihodKorisnik[[#This Row],[Šifra budžetskog korisnika]])</f>
        <v>7225110712505</v>
      </c>
    </row>
    <row r="308" spans="25:29" x14ac:dyDescent="0.2">
      <c r="Y308" s="219" t="s">
        <v>776</v>
      </c>
      <c r="Z308" s="219" t="s">
        <v>777</v>
      </c>
      <c r="AA308" s="219" t="s">
        <v>1000</v>
      </c>
      <c r="AB308" s="219" t="s">
        <v>1001</v>
      </c>
      <c r="AC308" s="219" t="str">
        <f>CONCATENATE(tPrihodKorisnik[[#This Row],[Vrsta prihoda]],tPrihodKorisnik[[#This Row],[Šifra budžetskog korisnika]])</f>
        <v>7225110712506</v>
      </c>
    </row>
    <row r="309" spans="25:29" x14ac:dyDescent="0.2">
      <c r="Y309" s="219" t="s">
        <v>776</v>
      </c>
      <c r="Z309" s="219" t="s">
        <v>777</v>
      </c>
      <c r="AA309" s="219" t="s">
        <v>1002</v>
      </c>
      <c r="AB309" s="219" t="s">
        <v>1003</v>
      </c>
      <c r="AC309" s="219" t="str">
        <f>CONCATENATE(tPrihodKorisnik[[#This Row],[Vrsta prihoda]],tPrihodKorisnik[[#This Row],[Šifra budžetskog korisnika]])</f>
        <v>7225110712507</v>
      </c>
    </row>
    <row r="310" spans="25:29" x14ac:dyDescent="0.2">
      <c r="Y310" s="219" t="s">
        <v>776</v>
      </c>
      <c r="Z310" s="219" t="s">
        <v>777</v>
      </c>
      <c r="AA310" s="219" t="s">
        <v>1004</v>
      </c>
      <c r="AB310" s="219" t="s">
        <v>1005</v>
      </c>
      <c r="AC310" s="219" t="str">
        <f>CONCATENATE(tPrihodKorisnik[[#This Row],[Vrsta prihoda]],tPrihodKorisnik[[#This Row],[Šifra budžetskog korisnika]])</f>
        <v>7225110712508</v>
      </c>
    </row>
    <row r="311" spans="25:29" x14ac:dyDescent="0.2">
      <c r="Y311" s="219" t="s">
        <v>776</v>
      </c>
      <c r="Z311" s="219" t="s">
        <v>777</v>
      </c>
      <c r="AA311" s="219" t="s">
        <v>1006</v>
      </c>
      <c r="AB311" s="219" t="s">
        <v>929</v>
      </c>
      <c r="AC311" s="219" t="str">
        <f>CONCATENATE(tPrihodKorisnik[[#This Row],[Vrsta prihoda]],tPrihodKorisnik[[#This Row],[Šifra budžetskog korisnika]])</f>
        <v>7225110712509</v>
      </c>
    </row>
    <row r="312" spans="25:29" x14ac:dyDescent="0.2">
      <c r="Y312" s="219" t="s">
        <v>776</v>
      </c>
      <c r="Z312" s="219" t="s">
        <v>777</v>
      </c>
      <c r="AA312" s="219" t="s">
        <v>1007</v>
      </c>
      <c r="AB312" s="219" t="s">
        <v>967</v>
      </c>
      <c r="AC312" s="219" t="str">
        <f>CONCATENATE(tPrihodKorisnik[[#This Row],[Vrsta prihoda]],tPrihodKorisnik[[#This Row],[Šifra budžetskog korisnika]])</f>
        <v>7225110712512</v>
      </c>
    </row>
    <row r="313" spans="25:29" x14ac:dyDescent="0.2">
      <c r="Y313" s="219" t="s">
        <v>776</v>
      </c>
      <c r="Z313" s="219" t="s">
        <v>777</v>
      </c>
      <c r="AA313" s="219" t="s">
        <v>1008</v>
      </c>
      <c r="AB313" s="219" t="s">
        <v>933</v>
      </c>
      <c r="AC313" s="219" t="str">
        <f>CONCATENATE(tPrihodKorisnik[[#This Row],[Vrsta prihoda]],tPrihodKorisnik[[#This Row],[Šifra budžetskog korisnika]])</f>
        <v>7225110712513</v>
      </c>
    </row>
    <row r="314" spans="25:29" x14ac:dyDescent="0.2">
      <c r="Y314" s="219" t="s">
        <v>776</v>
      </c>
      <c r="Z314" s="219" t="s">
        <v>777</v>
      </c>
      <c r="AA314" s="219" t="s">
        <v>1009</v>
      </c>
      <c r="AB314" s="219" t="s">
        <v>1010</v>
      </c>
      <c r="AC314" s="219" t="str">
        <f>CONCATENATE(tPrihodKorisnik[[#This Row],[Vrsta prihoda]],tPrihodKorisnik[[#This Row],[Šifra budžetskog korisnika]])</f>
        <v>7225110712514</v>
      </c>
    </row>
    <row r="315" spans="25:29" x14ac:dyDescent="0.2">
      <c r="Y315" s="219" t="s">
        <v>776</v>
      </c>
      <c r="Z315" s="219" t="s">
        <v>777</v>
      </c>
      <c r="AA315" s="219" t="s">
        <v>1011</v>
      </c>
      <c r="AB315" s="219" t="s">
        <v>1012</v>
      </c>
      <c r="AC315" s="219" t="str">
        <f>CONCATENATE(tPrihodKorisnik[[#This Row],[Vrsta prihoda]],tPrihodKorisnik[[#This Row],[Šifra budžetskog korisnika]])</f>
        <v>7225110712515</v>
      </c>
    </row>
    <row r="316" spans="25:29" x14ac:dyDescent="0.2">
      <c r="Y316" s="219" t="s">
        <v>776</v>
      </c>
      <c r="Z316" s="219" t="s">
        <v>777</v>
      </c>
      <c r="AA316" s="219" t="s">
        <v>1013</v>
      </c>
      <c r="AB316" s="219" t="s">
        <v>1014</v>
      </c>
      <c r="AC316" s="219" t="str">
        <f>CONCATENATE(tPrihodKorisnik[[#This Row],[Vrsta prihoda]],tPrihodKorisnik[[#This Row],[Šifra budžetskog korisnika]])</f>
        <v>7225110712516</v>
      </c>
    </row>
    <row r="317" spans="25:29" x14ac:dyDescent="0.2">
      <c r="Y317" s="219" t="s">
        <v>776</v>
      </c>
      <c r="Z317" s="219" t="s">
        <v>777</v>
      </c>
      <c r="AA317" s="219" t="s">
        <v>1015</v>
      </c>
      <c r="AB317" s="219" t="s">
        <v>1016</v>
      </c>
      <c r="AC317" s="219" t="str">
        <f>CONCATENATE(tPrihodKorisnik[[#This Row],[Vrsta prihoda]],tPrihodKorisnik[[#This Row],[Šifra budžetskog korisnika]])</f>
        <v>7225110712517</v>
      </c>
    </row>
    <row r="318" spans="25:29" x14ac:dyDescent="0.2">
      <c r="Y318" s="219" t="s">
        <v>776</v>
      </c>
      <c r="Z318" s="219" t="s">
        <v>777</v>
      </c>
      <c r="AA318" s="219" t="s">
        <v>1017</v>
      </c>
      <c r="AB318" s="219" t="s">
        <v>1018</v>
      </c>
      <c r="AC318" s="219" t="str">
        <f>CONCATENATE(tPrihodKorisnik[[#This Row],[Vrsta prihoda]],tPrihodKorisnik[[#This Row],[Šifra budžetskog korisnika]])</f>
        <v>7225110712518</v>
      </c>
    </row>
    <row r="319" spans="25:29" x14ac:dyDescent="0.2">
      <c r="Y319" s="219" t="s">
        <v>776</v>
      </c>
      <c r="Z319" s="219" t="s">
        <v>777</v>
      </c>
      <c r="AA319" s="219" t="s">
        <v>1019</v>
      </c>
      <c r="AB319" s="219" t="s">
        <v>1020</v>
      </c>
      <c r="AC319" s="219" t="str">
        <f>CONCATENATE(tPrihodKorisnik[[#This Row],[Vrsta prihoda]],tPrihodKorisnik[[#This Row],[Šifra budžetskog korisnika]])</f>
        <v>7225110712519</v>
      </c>
    </row>
    <row r="320" spans="25:29" x14ac:dyDescent="0.2">
      <c r="Y320" s="219" t="s">
        <v>776</v>
      </c>
      <c r="Z320" s="219" t="s">
        <v>777</v>
      </c>
      <c r="AA320" s="219" t="s">
        <v>1021</v>
      </c>
      <c r="AB320" s="219" t="s">
        <v>1022</v>
      </c>
      <c r="AC320" s="219" t="str">
        <f>CONCATENATE(tPrihodKorisnik[[#This Row],[Vrsta prihoda]],tPrihodKorisnik[[#This Row],[Šifra budžetskog korisnika]])</f>
        <v>7225110712520</v>
      </c>
    </row>
    <row r="321" spans="25:29" x14ac:dyDescent="0.2">
      <c r="Y321" s="219" t="s">
        <v>776</v>
      </c>
      <c r="Z321" s="219" t="s">
        <v>777</v>
      </c>
      <c r="AA321" s="219" t="s">
        <v>1023</v>
      </c>
      <c r="AB321" s="219" t="s">
        <v>1024</v>
      </c>
      <c r="AC321" s="219" t="str">
        <f>CONCATENATE(tPrihodKorisnik[[#This Row],[Vrsta prihoda]],tPrihodKorisnik[[#This Row],[Šifra budžetskog korisnika]])</f>
        <v>7225110712521</v>
      </c>
    </row>
    <row r="322" spans="25:29" x14ac:dyDescent="0.2">
      <c r="Y322" s="219" t="s">
        <v>776</v>
      </c>
      <c r="Z322" s="219" t="s">
        <v>777</v>
      </c>
      <c r="AA322" s="219" t="s">
        <v>1025</v>
      </c>
      <c r="AB322" s="219" t="s">
        <v>1026</v>
      </c>
      <c r="AC322" s="219" t="str">
        <f>CONCATENATE(tPrihodKorisnik[[#This Row],[Vrsta prihoda]],tPrihodKorisnik[[#This Row],[Šifra budžetskog korisnika]])</f>
        <v>7225110712522</v>
      </c>
    </row>
    <row r="323" spans="25:29" x14ac:dyDescent="0.2">
      <c r="Y323" s="219" t="s">
        <v>776</v>
      </c>
      <c r="Z323" s="219" t="s">
        <v>777</v>
      </c>
      <c r="AA323" s="219" t="s">
        <v>1027</v>
      </c>
      <c r="AB323" s="219" t="s">
        <v>1028</v>
      </c>
      <c r="AC323" s="219" t="str">
        <f>CONCATENATE(tPrihodKorisnik[[#This Row],[Vrsta prihoda]],tPrihodKorisnik[[#This Row],[Šifra budžetskog korisnika]])</f>
        <v>7225110712523</v>
      </c>
    </row>
    <row r="324" spans="25:29" x14ac:dyDescent="0.2">
      <c r="Y324" s="219" t="s">
        <v>776</v>
      </c>
      <c r="Z324" s="219" t="s">
        <v>777</v>
      </c>
      <c r="AA324" s="219" t="s">
        <v>1029</v>
      </c>
      <c r="AB324" s="219" t="s">
        <v>1030</v>
      </c>
      <c r="AC324" s="219" t="str">
        <f>CONCATENATE(tPrihodKorisnik[[#This Row],[Vrsta prihoda]],tPrihodKorisnik[[#This Row],[Šifra budžetskog korisnika]])</f>
        <v>7225110712524</v>
      </c>
    </row>
    <row r="325" spans="25:29" x14ac:dyDescent="0.2">
      <c r="Y325" s="219" t="s">
        <v>776</v>
      </c>
      <c r="Z325" s="219" t="s">
        <v>777</v>
      </c>
      <c r="AA325" s="219" t="s">
        <v>1031</v>
      </c>
      <c r="AB325" s="219" t="s">
        <v>1032</v>
      </c>
      <c r="AC325" s="219" t="str">
        <f>CONCATENATE(tPrihodKorisnik[[#This Row],[Vrsta prihoda]],tPrihodKorisnik[[#This Row],[Šifra budžetskog korisnika]])</f>
        <v>7225110712525</v>
      </c>
    </row>
    <row r="326" spans="25:29" x14ac:dyDescent="0.2">
      <c r="Y326" s="219" t="s">
        <v>776</v>
      </c>
      <c r="Z326" s="219" t="s">
        <v>777</v>
      </c>
      <c r="AA326" s="219" t="s">
        <v>1033</v>
      </c>
      <c r="AB326" s="219" t="s">
        <v>1034</v>
      </c>
      <c r="AC326" s="219" t="str">
        <f>CONCATENATE(tPrihodKorisnik[[#This Row],[Vrsta prihoda]],tPrihodKorisnik[[#This Row],[Šifra budžetskog korisnika]])</f>
        <v>7225110712600</v>
      </c>
    </row>
    <row r="327" spans="25:29" x14ac:dyDescent="0.2">
      <c r="Y327" s="219" t="s">
        <v>776</v>
      </c>
      <c r="Z327" s="219" t="s">
        <v>777</v>
      </c>
      <c r="AA327" s="219" t="s">
        <v>1035</v>
      </c>
      <c r="AB327" s="219" t="s">
        <v>1036</v>
      </c>
      <c r="AC327" s="219" t="str">
        <f>CONCATENATE(tPrihodKorisnik[[#This Row],[Vrsta prihoda]],tPrihodKorisnik[[#This Row],[Šifra budžetskog korisnika]])</f>
        <v>7225110712601</v>
      </c>
    </row>
    <row r="328" spans="25:29" x14ac:dyDescent="0.2">
      <c r="Y328" s="219" t="s">
        <v>776</v>
      </c>
      <c r="Z328" s="219" t="s">
        <v>777</v>
      </c>
      <c r="AA328" s="219" t="s">
        <v>1037</v>
      </c>
      <c r="AB328" s="219" t="s">
        <v>1038</v>
      </c>
      <c r="AC328" s="219" t="str">
        <f>CONCATENATE(tPrihodKorisnik[[#This Row],[Vrsta prihoda]],tPrihodKorisnik[[#This Row],[Šifra budžetskog korisnika]])</f>
        <v>7225110712602</v>
      </c>
    </row>
    <row r="329" spans="25:29" x14ac:dyDescent="0.2">
      <c r="Y329" s="219" t="s">
        <v>776</v>
      </c>
      <c r="Z329" s="219" t="s">
        <v>777</v>
      </c>
      <c r="AA329" s="219" t="s">
        <v>1039</v>
      </c>
      <c r="AB329" s="219" t="s">
        <v>1040</v>
      </c>
      <c r="AC329" s="219" t="str">
        <f>CONCATENATE(tPrihodKorisnik[[#This Row],[Vrsta prihoda]],tPrihodKorisnik[[#This Row],[Šifra budžetskog korisnika]])</f>
        <v>7225110712603</v>
      </c>
    </row>
    <row r="330" spans="25:29" x14ac:dyDescent="0.2">
      <c r="Y330" s="219" t="s">
        <v>776</v>
      </c>
      <c r="Z330" s="219" t="s">
        <v>777</v>
      </c>
      <c r="AA330" s="219" t="s">
        <v>1041</v>
      </c>
      <c r="AB330" s="219" t="s">
        <v>1042</v>
      </c>
      <c r="AC330" s="219" t="str">
        <f>CONCATENATE(tPrihodKorisnik[[#This Row],[Vrsta prihoda]],tPrihodKorisnik[[#This Row],[Šifra budžetskog korisnika]])</f>
        <v>7225110712604</v>
      </c>
    </row>
    <row r="331" spans="25:29" x14ac:dyDescent="0.2">
      <c r="Y331" s="219" t="s">
        <v>776</v>
      </c>
      <c r="Z331" s="219" t="s">
        <v>777</v>
      </c>
      <c r="AA331" s="219" t="s">
        <v>1043</v>
      </c>
      <c r="AB331" s="219" t="s">
        <v>929</v>
      </c>
      <c r="AC331" s="219" t="str">
        <f>CONCATENATE(tPrihodKorisnik[[#This Row],[Vrsta prihoda]],tPrihodKorisnik[[#This Row],[Šifra budžetskog korisnika]])</f>
        <v>7225110712605</v>
      </c>
    </row>
    <row r="332" spans="25:29" x14ac:dyDescent="0.2">
      <c r="Y332" s="219" t="s">
        <v>776</v>
      </c>
      <c r="Z332" s="219" t="s">
        <v>777</v>
      </c>
      <c r="AA332" s="219" t="s">
        <v>1044</v>
      </c>
      <c r="AB332" s="219" t="s">
        <v>967</v>
      </c>
      <c r="AC332" s="219" t="str">
        <f>CONCATENATE(tPrihodKorisnik[[#This Row],[Vrsta prihoda]],tPrihodKorisnik[[#This Row],[Šifra budžetskog korisnika]])</f>
        <v>7225110712608</v>
      </c>
    </row>
    <row r="333" spans="25:29" x14ac:dyDescent="0.2">
      <c r="Y333" s="219" t="s">
        <v>776</v>
      </c>
      <c r="Z333" s="219" t="s">
        <v>777</v>
      </c>
      <c r="AA333" s="219" t="s">
        <v>1045</v>
      </c>
      <c r="AB333" s="219" t="s">
        <v>933</v>
      </c>
      <c r="AC333" s="219" t="str">
        <f>CONCATENATE(tPrihodKorisnik[[#This Row],[Vrsta prihoda]],tPrihodKorisnik[[#This Row],[Šifra budžetskog korisnika]])</f>
        <v>7225110712609</v>
      </c>
    </row>
    <row r="334" spans="25:29" x14ac:dyDescent="0.2">
      <c r="Y334" s="219" t="s">
        <v>776</v>
      </c>
      <c r="Z334" s="219" t="s">
        <v>777</v>
      </c>
      <c r="AA334" s="219" t="s">
        <v>1046</v>
      </c>
      <c r="AB334" s="219" t="s">
        <v>889</v>
      </c>
      <c r="AC334" s="219" t="str">
        <f>CONCATENATE(tPrihodKorisnik[[#This Row],[Vrsta prihoda]],tPrihodKorisnik[[#This Row],[Šifra budžetskog korisnika]])</f>
        <v>7225110712610</v>
      </c>
    </row>
    <row r="335" spans="25:29" x14ac:dyDescent="0.2">
      <c r="Y335" s="219" t="s">
        <v>776</v>
      </c>
      <c r="Z335" s="219" t="s">
        <v>777</v>
      </c>
      <c r="AA335" s="219" t="s">
        <v>1047</v>
      </c>
      <c r="AB335" s="219" t="s">
        <v>1048</v>
      </c>
      <c r="AC335" s="219" t="str">
        <f>CONCATENATE(tPrihodKorisnik[[#This Row],[Vrsta prihoda]],tPrihodKorisnik[[#This Row],[Šifra budžetskog korisnika]])</f>
        <v>7225110712611</v>
      </c>
    </row>
    <row r="336" spans="25:29" x14ac:dyDescent="0.2">
      <c r="Y336" s="219" t="s">
        <v>776</v>
      </c>
      <c r="Z336" s="219" t="s">
        <v>777</v>
      </c>
      <c r="AA336" s="219" t="s">
        <v>1049</v>
      </c>
      <c r="AB336" s="219" t="s">
        <v>1050</v>
      </c>
      <c r="AC336" s="219" t="str">
        <f>CONCATENATE(tPrihodKorisnik[[#This Row],[Vrsta prihoda]],tPrihodKorisnik[[#This Row],[Šifra budžetskog korisnika]])</f>
        <v>7225110712612</v>
      </c>
    </row>
    <row r="337" spans="25:29" x14ac:dyDescent="0.2">
      <c r="Y337" s="219" t="s">
        <v>776</v>
      </c>
      <c r="Z337" s="219" t="s">
        <v>777</v>
      </c>
      <c r="AA337" s="219" t="s">
        <v>1051</v>
      </c>
      <c r="AB337" s="219" t="s">
        <v>1052</v>
      </c>
      <c r="AC337" s="219" t="str">
        <f>CONCATENATE(tPrihodKorisnik[[#This Row],[Vrsta prihoda]],tPrihodKorisnik[[#This Row],[Šifra budžetskog korisnika]])</f>
        <v>7225110712613</v>
      </c>
    </row>
    <row r="338" spans="25:29" x14ac:dyDescent="0.2">
      <c r="Y338" s="219" t="s">
        <v>776</v>
      </c>
      <c r="Z338" s="219" t="s">
        <v>777</v>
      </c>
      <c r="AA338" s="219" t="s">
        <v>1053</v>
      </c>
      <c r="AB338" s="219" t="s">
        <v>1054</v>
      </c>
      <c r="AC338" s="219" t="str">
        <f>CONCATENATE(tPrihodKorisnik[[#This Row],[Vrsta prihoda]],tPrihodKorisnik[[#This Row],[Šifra budžetskog korisnika]])</f>
        <v>7225110712614</v>
      </c>
    </row>
    <row r="339" spans="25:29" x14ac:dyDescent="0.2">
      <c r="Y339" s="219" t="s">
        <v>776</v>
      </c>
      <c r="Z339" s="219" t="s">
        <v>777</v>
      </c>
      <c r="AA339" s="219" t="s">
        <v>1055</v>
      </c>
      <c r="AB339" s="219" t="s">
        <v>1056</v>
      </c>
      <c r="AC339" s="219" t="str">
        <f>CONCATENATE(tPrihodKorisnik[[#This Row],[Vrsta prihoda]],tPrihodKorisnik[[#This Row],[Šifra budžetskog korisnika]])</f>
        <v>7225110712615</v>
      </c>
    </row>
    <row r="340" spans="25:29" x14ac:dyDescent="0.2">
      <c r="Y340" s="219" t="s">
        <v>776</v>
      </c>
      <c r="Z340" s="219" t="s">
        <v>777</v>
      </c>
      <c r="AA340" s="219" t="s">
        <v>1057</v>
      </c>
      <c r="AB340" s="219" t="s">
        <v>1058</v>
      </c>
      <c r="AC340" s="219" t="str">
        <f>CONCATENATE(tPrihodKorisnik[[#This Row],[Vrsta prihoda]],tPrihodKorisnik[[#This Row],[Šifra budžetskog korisnika]])</f>
        <v>7225110813001</v>
      </c>
    </row>
    <row r="341" spans="25:29" x14ac:dyDescent="0.2">
      <c r="Y341" s="219" t="s">
        <v>776</v>
      </c>
      <c r="Z341" s="219" t="s">
        <v>777</v>
      </c>
      <c r="AA341" s="219" t="s">
        <v>1059</v>
      </c>
      <c r="AB341" s="219" t="s">
        <v>1060</v>
      </c>
      <c r="AC341" s="219" t="str">
        <f>CONCATENATE(tPrihodKorisnik[[#This Row],[Vrsta prihoda]],tPrihodKorisnik[[#This Row],[Šifra budžetskog korisnika]])</f>
        <v>7225110815000</v>
      </c>
    </row>
    <row r="342" spans="25:29" x14ac:dyDescent="0.2">
      <c r="Y342" s="219" t="s">
        <v>776</v>
      </c>
      <c r="Z342" s="219" t="s">
        <v>777</v>
      </c>
      <c r="AA342" s="219" t="s">
        <v>1061</v>
      </c>
      <c r="AB342" s="219" t="s">
        <v>1062</v>
      </c>
      <c r="AC342" s="219" t="str">
        <f>CONCATENATE(tPrihodKorisnik[[#This Row],[Vrsta prihoda]],tPrihodKorisnik[[#This Row],[Šifra budžetskog korisnika]])</f>
        <v>7225110815001</v>
      </c>
    </row>
    <row r="343" spans="25:29" x14ac:dyDescent="0.2">
      <c r="Y343" s="219" t="s">
        <v>776</v>
      </c>
      <c r="Z343" s="219" t="s">
        <v>777</v>
      </c>
      <c r="AA343" s="219" t="s">
        <v>1063</v>
      </c>
      <c r="AB343" s="219" t="s">
        <v>1064</v>
      </c>
      <c r="AC343" s="219" t="str">
        <f>CONCATENATE(tPrihodKorisnik[[#This Row],[Vrsta prihoda]],tPrihodKorisnik[[#This Row],[Šifra budžetskog korisnika]])</f>
        <v>7225110815002</v>
      </c>
    </row>
    <row r="344" spans="25:29" x14ac:dyDescent="0.2">
      <c r="Y344" s="219" t="s">
        <v>776</v>
      </c>
      <c r="Z344" s="219" t="s">
        <v>777</v>
      </c>
      <c r="AA344" s="219" t="s">
        <v>1065</v>
      </c>
      <c r="AB344" s="219" t="s">
        <v>1066</v>
      </c>
      <c r="AC344" s="219" t="str">
        <f>CONCATENATE(tPrihodKorisnik[[#This Row],[Vrsta prihoda]],tPrihodKorisnik[[#This Row],[Šifra budžetskog korisnika]])</f>
        <v>7225110815003</v>
      </c>
    </row>
    <row r="345" spans="25:29" x14ac:dyDescent="0.2">
      <c r="Y345" s="219" t="s">
        <v>776</v>
      </c>
      <c r="Z345" s="219" t="s">
        <v>777</v>
      </c>
      <c r="AA345" s="219" t="s">
        <v>1067</v>
      </c>
      <c r="AB345" s="219" t="s">
        <v>1068</v>
      </c>
      <c r="AC345" s="219" t="str">
        <f>CONCATENATE(tPrihodKorisnik[[#This Row],[Vrsta prihoda]],tPrihodKorisnik[[#This Row],[Šifra budžetskog korisnika]])</f>
        <v>7225110815004</v>
      </c>
    </row>
    <row r="346" spans="25:29" x14ac:dyDescent="0.2">
      <c r="Y346" s="219" t="s">
        <v>776</v>
      </c>
      <c r="Z346" s="219" t="s">
        <v>777</v>
      </c>
      <c r="AA346" s="219" t="s">
        <v>1069</v>
      </c>
      <c r="AB346" s="219" t="s">
        <v>1070</v>
      </c>
      <c r="AC346" s="219" t="str">
        <f>CONCATENATE(tPrihodKorisnik[[#This Row],[Vrsta prihoda]],tPrihodKorisnik[[#This Row],[Šifra budžetskog korisnika]])</f>
        <v>7225110815005</v>
      </c>
    </row>
    <row r="347" spans="25:29" x14ac:dyDescent="0.2">
      <c r="Y347" s="219" t="s">
        <v>776</v>
      </c>
      <c r="Z347" s="219" t="s">
        <v>777</v>
      </c>
      <c r="AA347" s="219" t="s">
        <v>1071</v>
      </c>
      <c r="AB347" s="219" t="s">
        <v>1072</v>
      </c>
      <c r="AC347" s="219" t="str">
        <f>CONCATENATE(tPrihodKorisnik[[#This Row],[Vrsta prihoda]],tPrihodKorisnik[[#This Row],[Šifra budžetskog korisnika]])</f>
        <v>7225110815006</v>
      </c>
    </row>
    <row r="348" spans="25:29" x14ac:dyDescent="0.2">
      <c r="Y348" s="219" t="s">
        <v>776</v>
      </c>
      <c r="Z348" s="219" t="s">
        <v>777</v>
      </c>
      <c r="AA348" s="219" t="s">
        <v>1073</v>
      </c>
      <c r="AB348" s="219" t="s">
        <v>1074</v>
      </c>
      <c r="AC348" s="219" t="str">
        <f>CONCATENATE(tPrihodKorisnik[[#This Row],[Vrsta prihoda]],tPrihodKorisnik[[#This Row],[Šifra budžetskog korisnika]])</f>
        <v>7225110815007</v>
      </c>
    </row>
    <row r="349" spans="25:29" x14ac:dyDescent="0.2">
      <c r="Y349" s="219" t="s">
        <v>776</v>
      </c>
      <c r="Z349" s="219" t="s">
        <v>777</v>
      </c>
      <c r="AA349" s="219" t="s">
        <v>1075</v>
      </c>
      <c r="AB349" s="219" t="s">
        <v>1076</v>
      </c>
      <c r="AC349" s="219" t="str">
        <f>CONCATENATE(tPrihodKorisnik[[#This Row],[Vrsta prihoda]],tPrihodKorisnik[[#This Row],[Šifra budžetskog korisnika]])</f>
        <v>7225110815008</v>
      </c>
    </row>
    <row r="350" spans="25:29" x14ac:dyDescent="0.2">
      <c r="Y350" s="219" t="s">
        <v>776</v>
      </c>
      <c r="Z350" s="219" t="s">
        <v>777</v>
      </c>
      <c r="AA350" s="219" t="s">
        <v>1077</v>
      </c>
      <c r="AB350" s="219" t="s">
        <v>1078</v>
      </c>
      <c r="AC350" s="219" t="str">
        <f>CONCATENATE(tPrihodKorisnik[[#This Row],[Vrsta prihoda]],tPrihodKorisnik[[#This Row],[Šifra budžetskog korisnika]])</f>
        <v>7225110815009</v>
      </c>
    </row>
    <row r="351" spans="25:29" x14ac:dyDescent="0.2">
      <c r="Y351" s="219" t="s">
        <v>776</v>
      </c>
      <c r="Z351" s="219" t="s">
        <v>777</v>
      </c>
      <c r="AA351" s="219" t="s">
        <v>1079</v>
      </c>
      <c r="AB351" s="219" t="s">
        <v>1080</v>
      </c>
      <c r="AC351" s="219" t="str">
        <f>CONCATENATE(tPrihodKorisnik[[#This Row],[Vrsta prihoda]],tPrihodKorisnik[[#This Row],[Šifra budžetskog korisnika]])</f>
        <v>7225110815010</v>
      </c>
    </row>
    <row r="352" spans="25:29" x14ac:dyDescent="0.2">
      <c r="Y352" s="219" t="s">
        <v>776</v>
      </c>
      <c r="Z352" s="219" t="s">
        <v>777</v>
      </c>
      <c r="AA352" s="219" t="s">
        <v>1081</v>
      </c>
      <c r="AB352" s="219" t="s">
        <v>1082</v>
      </c>
      <c r="AC352" s="219" t="str">
        <f>CONCATENATE(tPrihodKorisnik[[#This Row],[Vrsta prihoda]],tPrihodKorisnik[[#This Row],[Šifra budžetskog korisnika]])</f>
        <v>7225110815016</v>
      </c>
    </row>
    <row r="353" spans="25:29" x14ac:dyDescent="0.2">
      <c r="Y353" s="219" t="s">
        <v>776</v>
      </c>
      <c r="Z353" s="219" t="s">
        <v>777</v>
      </c>
      <c r="AA353" s="219" t="s">
        <v>1083</v>
      </c>
      <c r="AB353" s="219" t="s">
        <v>1084</v>
      </c>
      <c r="AC353" s="219" t="str">
        <f>CONCATENATE(tPrihodKorisnik[[#This Row],[Vrsta prihoda]],tPrihodKorisnik[[#This Row],[Šifra budžetskog korisnika]])</f>
        <v>7225110815017</v>
      </c>
    </row>
    <row r="354" spans="25:29" x14ac:dyDescent="0.2">
      <c r="Y354" s="219" t="s">
        <v>776</v>
      </c>
      <c r="Z354" s="219" t="s">
        <v>777</v>
      </c>
      <c r="AA354" s="219" t="s">
        <v>1085</v>
      </c>
      <c r="AB354" s="219" t="s">
        <v>1086</v>
      </c>
      <c r="AC354" s="219" t="str">
        <f>CONCATENATE(tPrihodKorisnik[[#This Row],[Vrsta prihoda]],tPrihodKorisnik[[#This Row],[Šifra budžetskog korisnika]])</f>
        <v>7225110815018</v>
      </c>
    </row>
    <row r="355" spans="25:29" x14ac:dyDescent="0.2">
      <c r="Y355" s="219" t="s">
        <v>776</v>
      </c>
      <c r="Z355" s="219" t="s">
        <v>777</v>
      </c>
      <c r="AA355" s="219" t="s">
        <v>1087</v>
      </c>
      <c r="AB355" s="219" t="s">
        <v>1088</v>
      </c>
      <c r="AC355" s="219" t="str">
        <f>CONCATENATE(tPrihodKorisnik[[#This Row],[Vrsta prihoda]],tPrihodKorisnik[[#This Row],[Šifra budžetskog korisnika]])</f>
        <v>7225110815019</v>
      </c>
    </row>
    <row r="356" spans="25:29" x14ac:dyDescent="0.2">
      <c r="Y356" s="219" t="s">
        <v>776</v>
      </c>
      <c r="Z356" s="219" t="s">
        <v>777</v>
      </c>
      <c r="AA356" s="219" t="s">
        <v>1089</v>
      </c>
      <c r="AB356" s="219" t="s">
        <v>1090</v>
      </c>
      <c r="AC356" s="219" t="str">
        <f>CONCATENATE(tPrihodKorisnik[[#This Row],[Vrsta prihoda]],tPrihodKorisnik[[#This Row],[Šifra budžetskog korisnika]])</f>
        <v>7225110815020</v>
      </c>
    </row>
    <row r="357" spans="25:29" x14ac:dyDescent="0.2">
      <c r="Y357" s="219" t="s">
        <v>776</v>
      </c>
      <c r="Z357" s="219" t="s">
        <v>777</v>
      </c>
      <c r="AA357" s="219" t="s">
        <v>1091</v>
      </c>
      <c r="AB357" s="219" t="s">
        <v>1092</v>
      </c>
      <c r="AC357" s="219" t="str">
        <f>CONCATENATE(tPrihodKorisnik[[#This Row],[Vrsta prihoda]],tPrihodKorisnik[[#This Row],[Šifra budžetskog korisnika]])</f>
        <v>7225110815021</v>
      </c>
    </row>
    <row r="358" spans="25:29" x14ac:dyDescent="0.2">
      <c r="Y358" s="219" t="s">
        <v>776</v>
      </c>
      <c r="Z358" s="219" t="s">
        <v>777</v>
      </c>
      <c r="AA358" s="219" t="s">
        <v>1093</v>
      </c>
      <c r="AB358" s="219" t="s">
        <v>1094</v>
      </c>
      <c r="AC358" s="219" t="str">
        <f>CONCATENATE(tPrihodKorisnik[[#This Row],[Vrsta prihoda]],tPrihodKorisnik[[#This Row],[Šifra budžetskog korisnika]])</f>
        <v>7225110815022</v>
      </c>
    </row>
    <row r="359" spans="25:29" x14ac:dyDescent="0.2">
      <c r="Y359" s="219" t="s">
        <v>776</v>
      </c>
      <c r="Z359" s="219" t="s">
        <v>777</v>
      </c>
      <c r="AA359" s="219" t="s">
        <v>1095</v>
      </c>
      <c r="AB359" s="219" t="s">
        <v>1096</v>
      </c>
      <c r="AC359" s="219" t="str">
        <f>CONCATENATE(tPrihodKorisnik[[#This Row],[Vrsta prihoda]],tPrihodKorisnik[[#This Row],[Šifra budžetskog korisnika]])</f>
        <v>7225110815023</v>
      </c>
    </row>
    <row r="360" spans="25:29" x14ac:dyDescent="0.2">
      <c r="Y360" s="219" t="s">
        <v>776</v>
      </c>
      <c r="Z360" s="219" t="s">
        <v>777</v>
      </c>
      <c r="AA360" s="219" t="s">
        <v>1097</v>
      </c>
      <c r="AB360" s="219" t="s">
        <v>1098</v>
      </c>
      <c r="AC360" s="219" t="str">
        <f>CONCATENATE(tPrihodKorisnik[[#This Row],[Vrsta prihoda]],tPrihodKorisnik[[#This Row],[Šifra budžetskog korisnika]])</f>
        <v>7225110815024</v>
      </c>
    </row>
    <row r="361" spans="25:29" x14ac:dyDescent="0.2">
      <c r="Y361" s="219" t="s">
        <v>776</v>
      </c>
      <c r="Z361" s="219" t="s">
        <v>777</v>
      </c>
      <c r="AA361" s="219" t="s">
        <v>1099</v>
      </c>
      <c r="AB361" s="219" t="s">
        <v>1100</v>
      </c>
      <c r="AC361" s="219" t="str">
        <f>CONCATENATE(tPrihodKorisnik[[#This Row],[Vrsta prihoda]],tPrihodKorisnik[[#This Row],[Šifra budžetskog korisnika]])</f>
        <v>7225110815025</v>
      </c>
    </row>
    <row r="362" spans="25:29" x14ac:dyDescent="0.2">
      <c r="Y362" s="219" t="s">
        <v>776</v>
      </c>
      <c r="Z362" s="219" t="s">
        <v>777</v>
      </c>
      <c r="AA362" s="219" t="s">
        <v>1101</v>
      </c>
      <c r="AB362" s="219" t="s">
        <v>1102</v>
      </c>
      <c r="AC362" s="219" t="str">
        <f>CONCATENATE(tPrihodKorisnik[[#This Row],[Vrsta prihoda]],tPrihodKorisnik[[#This Row],[Šifra budžetskog korisnika]])</f>
        <v>7225110815026</v>
      </c>
    </row>
    <row r="363" spans="25:29" x14ac:dyDescent="0.2">
      <c r="Y363" s="219" t="s">
        <v>776</v>
      </c>
      <c r="Z363" s="219" t="s">
        <v>777</v>
      </c>
      <c r="AA363" s="219" t="s">
        <v>1103</v>
      </c>
      <c r="AB363" s="219" t="s">
        <v>1104</v>
      </c>
      <c r="AC363" s="219" t="str">
        <f>CONCATENATE(tPrihodKorisnik[[#This Row],[Vrsta prihoda]],tPrihodKorisnik[[#This Row],[Šifra budžetskog korisnika]])</f>
        <v>7225110815027</v>
      </c>
    </row>
    <row r="364" spans="25:29" x14ac:dyDescent="0.2">
      <c r="Y364" s="219" t="s">
        <v>776</v>
      </c>
      <c r="Z364" s="219" t="s">
        <v>777</v>
      </c>
      <c r="AA364" s="219" t="s">
        <v>1105</v>
      </c>
      <c r="AB364" s="219" t="s">
        <v>1106</v>
      </c>
      <c r="AC364" s="219" t="str">
        <f>CONCATENATE(tPrihodKorisnik[[#This Row],[Vrsta prihoda]],tPrihodKorisnik[[#This Row],[Šifra budžetskog korisnika]])</f>
        <v>7225110815028</v>
      </c>
    </row>
    <row r="365" spans="25:29" x14ac:dyDescent="0.2">
      <c r="Y365" s="219" t="s">
        <v>776</v>
      </c>
      <c r="Z365" s="219" t="s">
        <v>777</v>
      </c>
      <c r="AA365" s="219" t="s">
        <v>1107</v>
      </c>
      <c r="AB365" s="219" t="s">
        <v>1108</v>
      </c>
      <c r="AC365" s="219" t="str">
        <f>CONCATENATE(tPrihodKorisnik[[#This Row],[Vrsta prihoda]],tPrihodKorisnik[[#This Row],[Šifra budžetskog korisnika]])</f>
        <v>7225110815029</v>
      </c>
    </row>
    <row r="366" spans="25:29" x14ac:dyDescent="0.2">
      <c r="Y366" s="219" t="s">
        <v>776</v>
      </c>
      <c r="Z366" s="219" t="s">
        <v>777</v>
      </c>
      <c r="AA366" s="219" t="s">
        <v>1109</v>
      </c>
      <c r="AB366" s="219" t="s">
        <v>1110</v>
      </c>
      <c r="AC366" s="219" t="str">
        <f>CONCATENATE(tPrihodKorisnik[[#This Row],[Vrsta prihoda]],tPrihodKorisnik[[#This Row],[Šifra budžetskog korisnika]])</f>
        <v>7225110815030</v>
      </c>
    </row>
    <row r="367" spans="25:29" x14ac:dyDescent="0.2">
      <c r="Y367" s="219" t="s">
        <v>776</v>
      </c>
      <c r="Z367" s="219" t="s">
        <v>777</v>
      </c>
      <c r="AA367" s="219" t="s">
        <v>1111</v>
      </c>
      <c r="AB367" s="219" t="s">
        <v>1112</v>
      </c>
      <c r="AC367" s="219" t="str">
        <f>CONCATENATE(tPrihodKorisnik[[#This Row],[Vrsta prihoda]],tPrihodKorisnik[[#This Row],[Šifra budžetskog korisnika]])</f>
        <v>7225110815031</v>
      </c>
    </row>
    <row r="368" spans="25:29" x14ac:dyDescent="0.2">
      <c r="Y368" s="219" t="s">
        <v>776</v>
      </c>
      <c r="Z368" s="219" t="s">
        <v>777</v>
      </c>
      <c r="AA368" s="219" t="s">
        <v>1113</v>
      </c>
      <c r="AB368" s="219" t="s">
        <v>1114</v>
      </c>
      <c r="AC368" s="219" t="str">
        <f>CONCATENATE(tPrihodKorisnik[[#This Row],[Vrsta prihoda]],tPrihodKorisnik[[#This Row],[Šifra budžetskog korisnika]])</f>
        <v>7225110815032</v>
      </c>
    </row>
    <row r="369" spans="25:29" x14ac:dyDescent="0.2">
      <c r="Y369" s="219" t="s">
        <v>776</v>
      </c>
      <c r="Z369" s="219" t="s">
        <v>777</v>
      </c>
      <c r="AA369" s="219" t="s">
        <v>1115</v>
      </c>
      <c r="AB369" s="219" t="s">
        <v>1116</v>
      </c>
      <c r="AC369" s="219" t="str">
        <f>CONCATENATE(tPrihodKorisnik[[#This Row],[Vrsta prihoda]],tPrihodKorisnik[[#This Row],[Šifra budžetskog korisnika]])</f>
        <v>7225110815033</v>
      </c>
    </row>
    <row r="370" spans="25:29" x14ac:dyDescent="0.2">
      <c r="Y370" s="219" t="s">
        <v>776</v>
      </c>
      <c r="Z370" s="219" t="s">
        <v>777</v>
      </c>
      <c r="AA370" s="219" t="s">
        <v>1117</v>
      </c>
      <c r="AB370" s="219" t="s">
        <v>1118</v>
      </c>
      <c r="AC370" s="219" t="str">
        <f>CONCATENATE(tPrihodKorisnik[[#This Row],[Vrsta prihoda]],tPrihodKorisnik[[#This Row],[Šifra budžetskog korisnika]])</f>
        <v>7225110815034</v>
      </c>
    </row>
    <row r="371" spans="25:29" x14ac:dyDescent="0.2">
      <c r="Y371" s="219" t="s">
        <v>776</v>
      </c>
      <c r="Z371" s="219" t="s">
        <v>777</v>
      </c>
      <c r="AA371" s="219" t="s">
        <v>1119</v>
      </c>
      <c r="AB371" s="219" t="s">
        <v>1120</v>
      </c>
      <c r="AC371" s="219" t="str">
        <f>CONCATENATE(tPrihodKorisnik[[#This Row],[Vrsta prihoda]],tPrihodKorisnik[[#This Row],[Šifra budžetskog korisnika]])</f>
        <v>7225110815035</v>
      </c>
    </row>
    <row r="372" spans="25:29" x14ac:dyDescent="0.2">
      <c r="Y372" s="219" t="s">
        <v>776</v>
      </c>
      <c r="Z372" s="219" t="s">
        <v>777</v>
      </c>
      <c r="AA372" s="219" t="s">
        <v>1121</v>
      </c>
      <c r="AB372" s="219" t="s">
        <v>1122</v>
      </c>
      <c r="AC372" s="219" t="str">
        <f>CONCATENATE(tPrihodKorisnik[[#This Row],[Vrsta prihoda]],tPrihodKorisnik[[#This Row],[Šifra budžetskog korisnika]])</f>
        <v>7225110815036</v>
      </c>
    </row>
    <row r="373" spans="25:29" x14ac:dyDescent="0.2">
      <c r="Y373" s="219" t="s">
        <v>776</v>
      </c>
      <c r="Z373" s="219" t="s">
        <v>777</v>
      </c>
      <c r="AA373" s="219" t="s">
        <v>1123</v>
      </c>
      <c r="AB373" s="219" t="s">
        <v>1124</v>
      </c>
      <c r="AC373" s="219" t="str">
        <f>CONCATENATE(tPrihodKorisnik[[#This Row],[Vrsta prihoda]],tPrihodKorisnik[[#This Row],[Šifra budžetskog korisnika]])</f>
        <v>7225110815037</v>
      </c>
    </row>
    <row r="374" spans="25:29" x14ac:dyDescent="0.2">
      <c r="Y374" s="219" t="s">
        <v>776</v>
      </c>
      <c r="Z374" s="219" t="s">
        <v>777</v>
      </c>
      <c r="AA374" s="219" t="s">
        <v>1125</v>
      </c>
      <c r="AB374" s="219" t="s">
        <v>1126</v>
      </c>
      <c r="AC374" s="219" t="str">
        <f>CONCATENATE(tPrihodKorisnik[[#This Row],[Vrsta prihoda]],tPrihodKorisnik[[#This Row],[Šifra budžetskog korisnika]])</f>
        <v>7225110815038</v>
      </c>
    </row>
    <row r="375" spans="25:29" x14ac:dyDescent="0.2">
      <c r="Y375" s="219" t="s">
        <v>776</v>
      </c>
      <c r="Z375" s="219" t="s">
        <v>777</v>
      </c>
      <c r="AA375" s="219" t="s">
        <v>1127</v>
      </c>
      <c r="AB375" s="219" t="s">
        <v>1128</v>
      </c>
      <c r="AC375" s="219" t="str">
        <f>CONCATENATE(tPrihodKorisnik[[#This Row],[Vrsta prihoda]],tPrihodKorisnik[[#This Row],[Šifra budžetskog korisnika]])</f>
        <v>7225110815039</v>
      </c>
    </row>
    <row r="376" spans="25:29" x14ac:dyDescent="0.2">
      <c r="Y376" s="219" t="s">
        <v>776</v>
      </c>
      <c r="Z376" s="219" t="s">
        <v>777</v>
      </c>
      <c r="AA376" s="219" t="s">
        <v>1129</v>
      </c>
      <c r="AB376" s="219" t="s">
        <v>1130</v>
      </c>
      <c r="AC376" s="219" t="str">
        <f>CONCATENATE(tPrihodKorisnik[[#This Row],[Vrsta prihoda]],tPrihodKorisnik[[#This Row],[Šifra budžetskog korisnika]])</f>
        <v>7225110815040</v>
      </c>
    </row>
    <row r="377" spans="25:29" x14ac:dyDescent="0.2">
      <c r="Y377" s="219" t="s">
        <v>776</v>
      </c>
      <c r="Z377" s="219" t="s">
        <v>777</v>
      </c>
      <c r="AA377" s="219" t="s">
        <v>1131</v>
      </c>
      <c r="AB377" s="219" t="s">
        <v>1132</v>
      </c>
      <c r="AC377" s="219" t="str">
        <f>CONCATENATE(tPrihodKorisnik[[#This Row],[Vrsta prihoda]],tPrihodKorisnik[[#This Row],[Šifra budžetskog korisnika]])</f>
        <v>7225110815041</v>
      </c>
    </row>
    <row r="378" spans="25:29" x14ac:dyDescent="0.2">
      <c r="Y378" s="219" t="s">
        <v>776</v>
      </c>
      <c r="Z378" s="219" t="s">
        <v>777</v>
      </c>
      <c r="AA378" s="219" t="s">
        <v>1133</v>
      </c>
      <c r="AB378" s="219" t="s">
        <v>1134</v>
      </c>
      <c r="AC378" s="219" t="str">
        <f>CONCATENATE(tPrihodKorisnik[[#This Row],[Vrsta prihoda]],tPrihodKorisnik[[#This Row],[Šifra budžetskog korisnika]])</f>
        <v>7225110815042</v>
      </c>
    </row>
    <row r="379" spans="25:29" x14ac:dyDescent="0.2">
      <c r="Y379" s="219" t="s">
        <v>776</v>
      </c>
      <c r="Z379" s="219" t="s">
        <v>777</v>
      </c>
      <c r="AA379" s="219" t="s">
        <v>1135</v>
      </c>
      <c r="AB379" s="219" t="s">
        <v>1136</v>
      </c>
      <c r="AC379" s="219" t="str">
        <f>CONCATENATE(tPrihodKorisnik[[#This Row],[Vrsta prihoda]],tPrihodKorisnik[[#This Row],[Šifra budžetskog korisnika]])</f>
        <v>7225110815043</v>
      </c>
    </row>
    <row r="380" spans="25:29" x14ac:dyDescent="0.2">
      <c r="Y380" s="219" t="s">
        <v>776</v>
      </c>
      <c r="Z380" s="219" t="s">
        <v>777</v>
      </c>
      <c r="AA380" s="219" t="s">
        <v>1137</v>
      </c>
      <c r="AB380" s="219" t="s">
        <v>1138</v>
      </c>
      <c r="AC380" s="219" t="str">
        <f>CONCATENATE(tPrihodKorisnik[[#This Row],[Vrsta prihoda]],tPrihodKorisnik[[#This Row],[Šifra budžetskog korisnika]])</f>
        <v>7225110815044</v>
      </c>
    </row>
    <row r="381" spans="25:29" x14ac:dyDescent="0.2">
      <c r="Y381" s="219" t="s">
        <v>776</v>
      </c>
      <c r="Z381" s="219" t="s">
        <v>777</v>
      </c>
      <c r="AA381" s="219" t="s">
        <v>1139</v>
      </c>
      <c r="AB381" s="219" t="s">
        <v>1140</v>
      </c>
      <c r="AC381" s="219" t="str">
        <f>CONCATENATE(tPrihodKorisnik[[#This Row],[Vrsta prihoda]],tPrihodKorisnik[[#This Row],[Šifra budžetskog korisnika]])</f>
        <v>7225110815045</v>
      </c>
    </row>
    <row r="382" spans="25:29" x14ac:dyDescent="0.2">
      <c r="Y382" s="219" t="s">
        <v>776</v>
      </c>
      <c r="Z382" s="219" t="s">
        <v>777</v>
      </c>
      <c r="AA382" s="219" t="s">
        <v>1141</v>
      </c>
      <c r="AB382" s="219" t="s">
        <v>1142</v>
      </c>
      <c r="AC382" s="219" t="str">
        <f>CONCATENATE(tPrihodKorisnik[[#This Row],[Vrsta prihoda]],tPrihodKorisnik[[#This Row],[Šifra budžetskog korisnika]])</f>
        <v>7225110815046</v>
      </c>
    </row>
    <row r="383" spans="25:29" x14ac:dyDescent="0.2">
      <c r="Y383" s="219" t="s">
        <v>776</v>
      </c>
      <c r="Z383" s="219" t="s">
        <v>777</v>
      </c>
      <c r="AA383" s="219" t="s">
        <v>1143</v>
      </c>
      <c r="AB383" s="219" t="s">
        <v>1144</v>
      </c>
      <c r="AC383" s="219" t="str">
        <f>CONCATENATE(tPrihodKorisnik[[#This Row],[Vrsta prihoda]],tPrihodKorisnik[[#This Row],[Šifra budžetskog korisnika]])</f>
        <v>7225110815047</v>
      </c>
    </row>
    <row r="384" spans="25:29" x14ac:dyDescent="0.2">
      <c r="Y384" s="219" t="s">
        <v>776</v>
      </c>
      <c r="Z384" s="219" t="s">
        <v>777</v>
      </c>
      <c r="AA384" s="219" t="s">
        <v>1145</v>
      </c>
      <c r="AB384" s="219" t="s">
        <v>1146</v>
      </c>
      <c r="AC384" s="219" t="str">
        <f>CONCATENATE(tPrihodKorisnik[[#This Row],[Vrsta prihoda]],tPrihodKorisnik[[#This Row],[Šifra budžetskog korisnika]])</f>
        <v>7225110815048</v>
      </c>
    </row>
    <row r="385" spans="25:29" x14ac:dyDescent="0.2">
      <c r="Y385" s="219" t="s">
        <v>776</v>
      </c>
      <c r="Z385" s="219" t="s">
        <v>777</v>
      </c>
      <c r="AA385" s="219" t="s">
        <v>1147</v>
      </c>
      <c r="AB385" s="219" t="s">
        <v>1148</v>
      </c>
      <c r="AC385" s="219" t="str">
        <f>CONCATENATE(tPrihodKorisnik[[#This Row],[Vrsta prihoda]],tPrihodKorisnik[[#This Row],[Šifra budžetskog korisnika]])</f>
        <v>7225110815049</v>
      </c>
    </row>
    <row r="386" spans="25:29" x14ac:dyDescent="0.2">
      <c r="Y386" s="219" t="s">
        <v>776</v>
      </c>
      <c r="Z386" s="219" t="s">
        <v>777</v>
      </c>
      <c r="AA386" s="219" t="s">
        <v>1149</v>
      </c>
      <c r="AB386" s="219" t="s">
        <v>1150</v>
      </c>
      <c r="AC386" s="219" t="str">
        <f>CONCATENATE(tPrihodKorisnik[[#This Row],[Vrsta prihoda]],tPrihodKorisnik[[#This Row],[Šifra budžetskog korisnika]])</f>
        <v>7225110815051</v>
      </c>
    </row>
    <row r="387" spans="25:29" x14ac:dyDescent="0.2">
      <c r="Y387" s="219" t="s">
        <v>776</v>
      </c>
      <c r="Z387" s="219" t="s">
        <v>777</v>
      </c>
      <c r="AA387" s="219" t="s">
        <v>1151</v>
      </c>
      <c r="AB387" s="219" t="s">
        <v>1152</v>
      </c>
      <c r="AC387" s="219" t="str">
        <f>CONCATENATE(tPrihodKorisnik[[#This Row],[Vrsta prihoda]],tPrihodKorisnik[[#This Row],[Šifra budžetskog korisnika]])</f>
        <v>7225110815052</v>
      </c>
    </row>
    <row r="388" spans="25:29" x14ac:dyDescent="0.2">
      <c r="Y388" s="219" t="s">
        <v>776</v>
      </c>
      <c r="Z388" s="219" t="s">
        <v>777</v>
      </c>
      <c r="AA388" s="219" t="s">
        <v>1153</v>
      </c>
      <c r="AB388" s="219" t="s">
        <v>1154</v>
      </c>
      <c r="AC388" s="219" t="str">
        <f>CONCATENATE(tPrihodKorisnik[[#This Row],[Vrsta prihoda]],tPrihodKorisnik[[#This Row],[Šifra budžetskog korisnika]])</f>
        <v>7225110815053</v>
      </c>
    </row>
    <row r="389" spans="25:29" x14ac:dyDescent="0.2">
      <c r="Y389" s="219" t="s">
        <v>776</v>
      </c>
      <c r="Z389" s="219" t="s">
        <v>777</v>
      </c>
      <c r="AA389" s="219" t="s">
        <v>1155</v>
      </c>
      <c r="AB389" s="219" t="s">
        <v>1156</v>
      </c>
      <c r="AC389" s="219" t="str">
        <f>CONCATENATE(tPrihodKorisnik[[#This Row],[Vrsta prihoda]],tPrihodKorisnik[[#This Row],[Šifra budžetskog korisnika]])</f>
        <v>7225110815054</v>
      </c>
    </row>
    <row r="390" spans="25:29" x14ac:dyDescent="0.2">
      <c r="Y390" s="219" t="s">
        <v>776</v>
      </c>
      <c r="Z390" s="219" t="s">
        <v>777</v>
      </c>
      <c r="AA390" s="219" t="s">
        <v>1157</v>
      </c>
      <c r="AB390" s="219" t="s">
        <v>1158</v>
      </c>
      <c r="AC390" s="219" t="str">
        <f>CONCATENATE(tPrihodKorisnik[[#This Row],[Vrsta prihoda]],tPrihodKorisnik[[#This Row],[Šifra budžetskog korisnika]])</f>
        <v>7225110815055</v>
      </c>
    </row>
    <row r="391" spans="25:29" x14ac:dyDescent="0.2">
      <c r="Y391" s="219" t="s">
        <v>776</v>
      </c>
      <c r="Z391" s="219" t="s">
        <v>777</v>
      </c>
      <c r="AA391" s="219" t="s">
        <v>1159</v>
      </c>
      <c r="AB391" s="219" t="s">
        <v>1160</v>
      </c>
      <c r="AC391" s="219" t="str">
        <f>CONCATENATE(tPrihodKorisnik[[#This Row],[Vrsta prihoda]],tPrihodKorisnik[[#This Row],[Šifra budžetskog korisnika]])</f>
        <v>7225110815056</v>
      </c>
    </row>
    <row r="392" spans="25:29" x14ac:dyDescent="0.2">
      <c r="Y392" s="219" t="s">
        <v>776</v>
      </c>
      <c r="Z392" s="219" t="s">
        <v>777</v>
      </c>
      <c r="AA392" s="219" t="s">
        <v>1161</v>
      </c>
      <c r="AB392" s="219" t="s">
        <v>1162</v>
      </c>
      <c r="AC392" s="219" t="str">
        <f>CONCATENATE(tPrihodKorisnik[[#This Row],[Vrsta prihoda]],tPrihodKorisnik[[#This Row],[Šifra budžetskog korisnika]])</f>
        <v>7225110815057</v>
      </c>
    </row>
    <row r="393" spans="25:29" x14ac:dyDescent="0.2">
      <c r="Y393" s="219" t="s">
        <v>776</v>
      </c>
      <c r="Z393" s="219" t="s">
        <v>777</v>
      </c>
      <c r="AA393" s="219" t="s">
        <v>1163</v>
      </c>
      <c r="AB393" s="219" t="s">
        <v>1164</v>
      </c>
      <c r="AC393" s="219" t="str">
        <f>CONCATENATE(tPrihodKorisnik[[#This Row],[Vrsta prihoda]],tPrihodKorisnik[[#This Row],[Šifra budžetskog korisnika]])</f>
        <v>7225110815059</v>
      </c>
    </row>
    <row r="394" spans="25:29" x14ac:dyDescent="0.2">
      <c r="Y394" s="219" t="s">
        <v>776</v>
      </c>
      <c r="Z394" s="219" t="s">
        <v>777</v>
      </c>
      <c r="AA394" s="219" t="s">
        <v>1165</v>
      </c>
      <c r="AB394" s="219" t="s">
        <v>1166</v>
      </c>
      <c r="AC394" s="219" t="str">
        <f>CONCATENATE(tPrihodKorisnik[[#This Row],[Vrsta prihoda]],tPrihodKorisnik[[#This Row],[Šifra budžetskog korisnika]])</f>
        <v>7225110815060</v>
      </c>
    </row>
    <row r="395" spans="25:29" x14ac:dyDescent="0.2">
      <c r="Y395" s="219" t="s">
        <v>776</v>
      </c>
      <c r="Z395" s="219" t="s">
        <v>777</v>
      </c>
      <c r="AA395" s="219" t="s">
        <v>1167</v>
      </c>
      <c r="AB395" s="219" t="s">
        <v>1168</v>
      </c>
      <c r="AC395" s="219" t="str">
        <f>CONCATENATE(tPrihodKorisnik[[#This Row],[Vrsta prihoda]],tPrihodKorisnik[[#This Row],[Šifra budžetskog korisnika]])</f>
        <v>7225110815061</v>
      </c>
    </row>
    <row r="396" spans="25:29" x14ac:dyDescent="0.2">
      <c r="Y396" s="219" t="s">
        <v>776</v>
      </c>
      <c r="Z396" s="219" t="s">
        <v>777</v>
      </c>
      <c r="AA396" s="219" t="s">
        <v>1169</v>
      </c>
      <c r="AB396" s="219" t="s">
        <v>1170</v>
      </c>
      <c r="AC396" s="219" t="str">
        <f>CONCATENATE(tPrihodKorisnik[[#This Row],[Vrsta prihoda]],tPrihodKorisnik[[#This Row],[Šifra budžetskog korisnika]])</f>
        <v>7225110815062</v>
      </c>
    </row>
    <row r="397" spans="25:29" x14ac:dyDescent="0.2">
      <c r="Y397" s="219" t="s">
        <v>776</v>
      </c>
      <c r="Z397" s="219" t="s">
        <v>777</v>
      </c>
      <c r="AA397" s="219" t="s">
        <v>1171</v>
      </c>
      <c r="AB397" s="219" t="s">
        <v>1172</v>
      </c>
      <c r="AC397" s="219" t="str">
        <f>CONCATENATE(tPrihodKorisnik[[#This Row],[Vrsta prihoda]],tPrihodKorisnik[[#This Row],[Šifra budžetskog korisnika]])</f>
        <v>7225110815063</v>
      </c>
    </row>
    <row r="398" spans="25:29" x14ac:dyDescent="0.2">
      <c r="Y398" s="219" t="s">
        <v>776</v>
      </c>
      <c r="Z398" s="219" t="s">
        <v>777</v>
      </c>
      <c r="AA398" s="219" t="s">
        <v>1173</v>
      </c>
      <c r="AB398" s="219" t="s">
        <v>1174</v>
      </c>
      <c r="AC398" s="219" t="str">
        <f>CONCATENATE(tPrihodKorisnik[[#This Row],[Vrsta prihoda]],tPrihodKorisnik[[#This Row],[Šifra budžetskog korisnika]])</f>
        <v>7225110815064</v>
      </c>
    </row>
    <row r="399" spans="25:29" x14ac:dyDescent="0.2">
      <c r="Y399" s="219" t="s">
        <v>776</v>
      </c>
      <c r="Z399" s="219" t="s">
        <v>777</v>
      </c>
      <c r="AA399" s="219" t="s">
        <v>1175</v>
      </c>
      <c r="AB399" s="219" t="s">
        <v>1176</v>
      </c>
      <c r="AC399" s="219" t="str">
        <f>CONCATENATE(tPrihodKorisnik[[#This Row],[Vrsta prihoda]],tPrihodKorisnik[[#This Row],[Šifra budžetskog korisnika]])</f>
        <v>7225110815065</v>
      </c>
    </row>
    <row r="400" spans="25:29" x14ac:dyDescent="0.2">
      <c r="Y400" s="219" t="s">
        <v>776</v>
      </c>
      <c r="Z400" s="219" t="s">
        <v>777</v>
      </c>
      <c r="AA400" s="219" t="s">
        <v>1177</v>
      </c>
      <c r="AB400" s="219" t="s">
        <v>1178</v>
      </c>
      <c r="AC400" s="219" t="str">
        <f>CONCATENATE(tPrihodKorisnik[[#This Row],[Vrsta prihoda]],tPrihodKorisnik[[#This Row],[Šifra budžetskog korisnika]])</f>
        <v>7225110815066</v>
      </c>
    </row>
    <row r="401" spans="25:29" x14ac:dyDescent="0.2">
      <c r="Y401" s="219" t="s">
        <v>776</v>
      </c>
      <c r="Z401" s="219" t="s">
        <v>777</v>
      </c>
      <c r="AA401" s="219" t="s">
        <v>1179</v>
      </c>
      <c r="AB401" s="219" t="s">
        <v>1180</v>
      </c>
      <c r="AC401" s="219" t="str">
        <f>CONCATENATE(tPrihodKorisnik[[#This Row],[Vrsta prihoda]],tPrihodKorisnik[[#This Row],[Šifra budžetskog korisnika]])</f>
        <v>7225110815067</v>
      </c>
    </row>
    <row r="402" spans="25:29" x14ac:dyDescent="0.2">
      <c r="Y402" s="219" t="s">
        <v>776</v>
      </c>
      <c r="Z402" s="219" t="s">
        <v>777</v>
      </c>
      <c r="AA402" s="219" t="s">
        <v>1181</v>
      </c>
      <c r="AB402" s="219" t="s">
        <v>1182</v>
      </c>
      <c r="AC402" s="219" t="str">
        <f>CONCATENATE(tPrihodKorisnik[[#This Row],[Vrsta prihoda]],tPrihodKorisnik[[#This Row],[Šifra budžetskog korisnika]])</f>
        <v>7225110815068</v>
      </c>
    </row>
    <row r="403" spans="25:29" x14ac:dyDescent="0.2">
      <c r="Y403" s="219" t="s">
        <v>776</v>
      </c>
      <c r="Z403" s="219" t="s">
        <v>777</v>
      </c>
      <c r="AA403" s="219" t="s">
        <v>1183</v>
      </c>
      <c r="AB403" s="219" t="s">
        <v>1184</v>
      </c>
      <c r="AC403" s="219" t="str">
        <f>CONCATENATE(tPrihodKorisnik[[#This Row],[Vrsta prihoda]],tPrihodKorisnik[[#This Row],[Šifra budžetskog korisnika]])</f>
        <v>7225110815069</v>
      </c>
    </row>
    <row r="404" spans="25:29" x14ac:dyDescent="0.2">
      <c r="Y404" s="219" t="s">
        <v>776</v>
      </c>
      <c r="Z404" s="219" t="s">
        <v>777</v>
      </c>
      <c r="AA404" s="219" t="s">
        <v>1185</v>
      </c>
      <c r="AB404" s="219" t="s">
        <v>1186</v>
      </c>
      <c r="AC404" s="219" t="str">
        <f>CONCATENATE(tPrihodKorisnik[[#This Row],[Vrsta prihoda]],tPrihodKorisnik[[#This Row],[Šifra budžetskog korisnika]])</f>
        <v>7225110815070</v>
      </c>
    </row>
    <row r="405" spans="25:29" x14ac:dyDescent="0.2">
      <c r="Y405" s="219" t="s">
        <v>776</v>
      </c>
      <c r="Z405" s="219" t="s">
        <v>777</v>
      </c>
      <c r="AA405" s="219" t="s">
        <v>1187</v>
      </c>
      <c r="AB405" s="219" t="s">
        <v>1188</v>
      </c>
      <c r="AC405" s="219" t="str">
        <f>CONCATENATE(tPrihodKorisnik[[#This Row],[Vrsta prihoda]],tPrihodKorisnik[[#This Row],[Šifra budžetskog korisnika]])</f>
        <v>7225110815071</v>
      </c>
    </row>
    <row r="406" spans="25:29" x14ac:dyDescent="0.2">
      <c r="Y406" s="219" t="s">
        <v>776</v>
      </c>
      <c r="Z406" s="219" t="s">
        <v>777</v>
      </c>
      <c r="AA406" s="219" t="s">
        <v>1189</v>
      </c>
      <c r="AB406" s="219" t="s">
        <v>1190</v>
      </c>
      <c r="AC406" s="219" t="str">
        <f>CONCATENATE(tPrihodKorisnik[[#This Row],[Vrsta prihoda]],tPrihodKorisnik[[#This Row],[Šifra budžetskog korisnika]])</f>
        <v>7225110815072</v>
      </c>
    </row>
    <row r="407" spans="25:29" x14ac:dyDescent="0.2">
      <c r="Y407" s="219" t="s">
        <v>776</v>
      </c>
      <c r="Z407" s="219" t="s">
        <v>777</v>
      </c>
      <c r="AA407" s="219" t="s">
        <v>1191</v>
      </c>
      <c r="AB407" s="219" t="s">
        <v>1192</v>
      </c>
      <c r="AC407" s="219" t="str">
        <f>CONCATENATE(tPrihodKorisnik[[#This Row],[Vrsta prihoda]],tPrihodKorisnik[[#This Row],[Šifra budžetskog korisnika]])</f>
        <v>7225110815073</v>
      </c>
    </row>
    <row r="408" spans="25:29" x14ac:dyDescent="0.2">
      <c r="Y408" s="219" t="s">
        <v>776</v>
      </c>
      <c r="Z408" s="219" t="s">
        <v>777</v>
      </c>
      <c r="AA408" s="219" t="s">
        <v>1193</v>
      </c>
      <c r="AB408" s="219" t="s">
        <v>1194</v>
      </c>
      <c r="AC408" s="219" t="str">
        <f>CONCATENATE(tPrihodKorisnik[[#This Row],[Vrsta prihoda]],tPrihodKorisnik[[#This Row],[Šifra budžetskog korisnika]])</f>
        <v>7225110815074</v>
      </c>
    </row>
    <row r="409" spans="25:29" x14ac:dyDescent="0.2">
      <c r="Y409" s="219" t="s">
        <v>776</v>
      </c>
      <c r="Z409" s="219" t="s">
        <v>777</v>
      </c>
      <c r="AA409" s="219" t="s">
        <v>1195</v>
      </c>
      <c r="AB409" s="219" t="s">
        <v>1196</v>
      </c>
      <c r="AC409" s="219" t="str">
        <f>CONCATENATE(tPrihodKorisnik[[#This Row],[Vrsta prihoda]],tPrihodKorisnik[[#This Row],[Šifra budžetskog korisnika]])</f>
        <v>7225110815075</v>
      </c>
    </row>
    <row r="410" spans="25:29" x14ac:dyDescent="0.2">
      <c r="Y410" s="219" t="s">
        <v>776</v>
      </c>
      <c r="Z410" s="219" t="s">
        <v>777</v>
      </c>
      <c r="AA410" s="219" t="s">
        <v>1197</v>
      </c>
      <c r="AB410" s="219" t="s">
        <v>1198</v>
      </c>
      <c r="AC410" s="219" t="str">
        <f>CONCATENATE(tPrihodKorisnik[[#This Row],[Vrsta prihoda]],tPrihodKorisnik[[#This Row],[Šifra budžetskog korisnika]])</f>
        <v>7225110815076</v>
      </c>
    </row>
    <row r="411" spans="25:29" x14ac:dyDescent="0.2">
      <c r="Y411" s="219" t="s">
        <v>776</v>
      </c>
      <c r="Z411" s="219" t="s">
        <v>777</v>
      </c>
      <c r="AA411" s="219" t="s">
        <v>1199</v>
      </c>
      <c r="AB411" s="219" t="s">
        <v>1200</v>
      </c>
      <c r="AC411" s="219" t="str">
        <f>CONCATENATE(tPrihodKorisnik[[#This Row],[Vrsta prihoda]],tPrihodKorisnik[[#This Row],[Šifra budžetskog korisnika]])</f>
        <v>7225110815077</v>
      </c>
    </row>
    <row r="412" spans="25:29" x14ac:dyDescent="0.2">
      <c r="Y412" s="219" t="s">
        <v>776</v>
      </c>
      <c r="Z412" s="219" t="s">
        <v>777</v>
      </c>
      <c r="AA412" s="219" t="s">
        <v>1201</v>
      </c>
      <c r="AB412" s="219" t="s">
        <v>1202</v>
      </c>
      <c r="AC412" s="219" t="str">
        <f>CONCATENATE(tPrihodKorisnik[[#This Row],[Vrsta prihoda]],tPrihodKorisnik[[#This Row],[Šifra budžetskog korisnika]])</f>
        <v>7225110815080</v>
      </c>
    </row>
    <row r="413" spans="25:29" x14ac:dyDescent="0.2">
      <c r="Y413" s="219" t="s">
        <v>776</v>
      </c>
      <c r="Z413" s="219" t="s">
        <v>777</v>
      </c>
      <c r="AA413" s="219" t="s">
        <v>1203</v>
      </c>
      <c r="AB413" s="219" t="s">
        <v>1204</v>
      </c>
      <c r="AC413" s="219" t="str">
        <f>CONCATENATE(tPrihodKorisnik[[#This Row],[Vrsta prihoda]],tPrihodKorisnik[[#This Row],[Šifra budžetskog korisnika]])</f>
        <v>7225110815081</v>
      </c>
    </row>
    <row r="414" spans="25:29" x14ac:dyDescent="0.2">
      <c r="Y414" s="219" t="s">
        <v>776</v>
      </c>
      <c r="Z414" s="219" t="s">
        <v>777</v>
      </c>
      <c r="AA414" s="219" t="s">
        <v>1205</v>
      </c>
      <c r="AB414" s="219" t="s">
        <v>1206</v>
      </c>
      <c r="AC414" s="219" t="str">
        <f>CONCATENATE(tPrihodKorisnik[[#This Row],[Vrsta prihoda]],tPrihodKorisnik[[#This Row],[Šifra budžetskog korisnika]])</f>
        <v>7225110815083</v>
      </c>
    </row>
    <row r="415" spans="25:29" x14ac:dyDescent="0.2">
      <c r="Y415" s="219" t="s">
        <v>776</v>
      </c>
      <c r="Z415" s="219" t="s">
        <v>777</v>
      </c>
      <c r="AA415" s="219" t="s">
        <v>1207</v>
      </c>
      <c r="AB415" s="219" t="s">
        <v>1208</v>
      </c>
      <c r="AC415" s="219" t="str">
        <f>CONCATENATE(tPrihodKorisnik[[#This Row],[Vrsta prihoda]],tPrihodKorisnik[[#This Row],[Šifra budžetskog korisnika]])</f>
        <v>7225110815084</v>
      </c>
    </row>
    <row r="416" spans="25:29" x14ac:dyDescent="0.2">
      <c r="Y416" s="219" t="s">
        <v>776</v>
      </c>
      <c r="Z416" s="219" t="s">
        <v>777</v>
      </c>
      <c r="AA416" s="219" t="s">
        <v>1209</v>
      </c>
      <c r="AB416" s="219" t="s">
        <v>1210</v>
      </c>
      <c r="AC416" s="219" t="str">
        <f>CONCATENATE(tPrihodKorisnik[[#This Row],[Vrsta prihoda]],tPrihodKorisnik[[#This Row],[Šifra budžetskog korisnika]])</f>
        <v>7225110815085</v>
      </c>
    </row>
    <row r="417" spans="25:29" x14ac:dyDescent="0.2">
      <c r="Y417" s="219" t="s">
        <v>776</v>
      </c>
      <c r="Z417" s="219" t="s">
        <v>777</v>
      </c>
      <c r="AA417" s="219" t="s">
        <v>1211</v>
      </c>
      <c r="AB417" s="219" t="s">
        <v>1212</v>
      </c>
      <c r="AC417" s="219" t="str">
        <f>CONCATENATE(tPrihodKorisnik[[#This Row],[Vrsta prihoda]],tPrihodKorisnik[[#This Row],[Šifra budžetskog korisnika]])</f>
        <v>7225110815086</v>
      </c>
    </row>
    <row r="418" spans="25:29" x14ac:dyDescent="0.2">
      <c r="Y418" s="219" t="s">
        <v>776</v>
      </c>
      <c r="Z418" s="219" t="s">
        <v>777</v>
      </c>
      <c r="AA418" s="219" t="s">
        <v>1213</v>
      </c>
      <c r="AB418" s="219" t="s">
        <v>1214</v>
      </c>
      <c r="AC418" s="219" t="str">
        <f>CONCATENATE(tPrihodKorisnik[[#This Row],[Vrsta prihoda]],tPrihodKorisnik[[#This Row],[Šifra budžetskog korisnika]])</f>
        <v>7225110815089</v>
      </c>
    </row>
    <row r="419" spans="25:29" x14ac:dyDescent="0.2">
      <c r="Y419" s="219" t="s">
        <v>776</v>
      </c>
      <c r="Z419" s="219" t="s">
        <v>777</v>
      </c>
      <c r="AA419" s="219" t="s">
        <v>1215</v>
      </c>
      <c r="AB419" s="219" t="s">
        <v>1216</v>
      </c>
      <c r="AC419" s="219" t="str">
        <f>CONCATENATE(tPrihodKorisnik[[#This Row],[Vrsta prihoda]],tPrihodKorisnik[[#This Row],[Šifra budžetskog korisnika]])</f>
        <v>7225110817001</v>
      </c>
    </row>
    <row r="420" spans="25:29" x14ac:dyDescent="0.2">
      <c r="Y420" s="219" t="s">
        <v>776</v>
      </c>
      <c r="Z420" s="219" t="s">
        <v>777</v>
      </c>
      <c r="AA420" s="219" t="s">
        <v>1217</v>
      </c>
      <c r="AB420" s="219" t="s">
        <v>1218</v>
      </c>
      <c r="AC420" s="219" t="str">
        <f>CONCATENATE(tPrihodKorisnik[[#This Row],[Vrsta prihoda]],tPrihodKorisnik[[#This Row],[Šifra budžetskog korisnika]])</f>
        <v>7225110818000</v>
      </c>
    </row>
    <row r="421" spans="25:29" x14ac:dyDescent="0.2">
      <c r="Y421" s="219" t="s">
        <v>776</v>
      </c>
      <c r="Z421" s="219" t="s">
        <v>777</v>
      </c>
      <c r="AA421" s="219" t="s">
        <v>1219</v>
      </c>
      <c r="AB421" s="219" t="s">
        <v>1220</v>
      </c>
      <c r="AC421" s="219" t="str">
        <f>CONCATENATE(tPrihodKorisnik[[#This Row],[Vrsta prihoda]],tPrihodKorisnik[[#This Row],[Šifra budžetskog korisnika]])</f>
        <v>7225110818001</v>
      </c>
    </row>
    <row r="422" spans="25:29" x14ac:dyDescent="0.2">
      <c r="Y422" s="219" t="s">
        <v>776</v>
      </c>
      <c r="Z422" s="219" t="s">
        <v>777</v>
      </c>
      <c r="AA422" s="219" t="s">
        <v>1221</v>
      </c>
      <c r="AB422" s="219" t="s">
        <v>1222</v>
      </c>
      <c r="AC422" s="219" t="str">
        <f>CONCATENATE(tPrihodKorisnik[[#This Row],[Vrsta prihoda]],tPrihodKorisnik[[#This Row],[Šifra budžetskog korisnika]])</f>
        <v>7225110818002</v>
      </c>
    </row>
    <row r="423" spans="25:29" x14ac:dyDescent="0.2">
      <c r="Y423" s="219" t="s">
        <v>776</v>
      </c>
      <c r="Z423" s="219" t="s">
        <v>777</v>
      </c>
      <c r="AA423" s="219" t="s">
        <v>1223</v>
      </c>
      <c r="AB423" s="219" t="s">
        <v>1224</v>
      </c>
      <c r="AC423" s="219" t="str">
        <f>CONCATENATE(tPrihodKorisnik[[#This Row],[Vrsta prihoda]],tPrihodKorisnik[[#This Row],[Šifra budžetskog korisnika]])</f>
        <v>7225110818003</v>
      </c>
    </row>
    <row r="424" spans="25:29" x14ac:dyDescent="0.2">
      <c r="Y424" s="219" t="s">
        <v>776</v>
      </c>
      <c r="Z424" s="219" t="s">
        <v>777</v>
      </c>
      <c r="AA424" s="219" t="s">
        <v>1225</v>
      </c>
      <c r="AB424" s="219" t="s">
        <v>1226</v>
      </c>
      <c r="AC424" s="219" t="str">
        <f>CONCATENATE(tPrihodKorisnik[[#This Row],[Vrsta prihoda]],tPrihodKorisnik[[#This Row],[Šifra budžetskog korisnika]])</f>
        <v>7225110818004</v>
      </c>
    </row>
    <row r="425" spans="25:29" x14ac:dyDescent="0.2">
      <c r="Y425" s="219" t="s">
        <v>776</v>
      </c>
      <c r="Z425" s="219" t="s">
        <v>777</v>
      </c>
      <c r="AA425" s="219" t="s">
        <v>1227</v>
      </c>
      <c r="AB425" s="219" t="s">
        <v>1228</v>
      </c>
      <c r="AC425" s="219" t="str">
        <f>CONCATENATE(tPrihodKorisnik[[#This Row],[Vrsta prihoda]],tPrihodKorisnik[[#This Row],[Šifra budžetskog korisnika]])</f>
        <v>7225110818007</v>
      </c>
    </row>
    <row r="426" spans="25:29" x14ac:dyDescent="0.2">
      <c r="Y426" s="219" t="s">
        <v>776</v>
      </c>
      <c r="Z426" s="219" t="s">
        <v>777</v>
      </c>
      <c r="AA426" s="219" t="s">
        <v>1229</v>
      </c>
      <c r="AB426" s="219" t="s">
        <v>1230</v>
      </c>
      <c r="AC426" s="219" t="str">
        <f>CONCATENATE(tPrihodKorisnik[[#This Row],[Vrsta prihoda]],tPrihodKorisnik[[#This Row],[Šifra budžetskog korisnika]])</f>
        <v>7225110818008</v>
      </c>
    </row>
    <row r="427" spans="25:29" x14ac:dyDescent="0.2">
      <c r="Y427" s="219" t="s">
        <v>776</v>
      </c>
      <c r="Z427" s="219" t="s">
        <v>777</v>
      </c>
      <c r="AA427" s="219" t="s">
        <v>1231</v>
      </c>
      <c r="AB427" s="219" t="s">
        <v>1232</v>
      </c>
      <c r="AC427" s="219" t="str">
        <f>CONCATENATE(tPrihodKorisnik[[#This Row],[Vrsta prihoda]],tPrihodKorisnik[[#This Row],[Šifra budžetskog korisnika]])</f>
        <v>7225110818009</v>
      </c>
    </row>
    <row r="428" spans="25:29" x14ac:dyDescent="0.2">
      <c r="Y428" s="219" t="s">
        <v>776</v>
      </c>
      <c r="Z428" s="219" t="s">
        <v>777</v>
      </c>
      <c r="AA428" s="219" t="s">
        <v>1233</v>
      </c>
      <c r="AB428" s="219" t="s">
        <v>1234</v>
      </c>
      <c r="AC428" s="219" t="str">
        <f>CONCATENATE(tPrihodKorisnik[[#This Row],[Vrsta prihoda]],tPrihodKorisnik[[#This Row],[Šifra budžetskog korisnika]])</f>
        <v>7225110818010</v>
      </c>
    </row>
    <row r="429" spans="25:29" x14ac:dyDescent="0.2">
      <c r="Y429" s="219" t="s">
        <v>776</v>
      </c>
      <c r="Z429" s="219" t="s">
        <v>777</v>
      </c>
      <c r="AA429" s="219" t="s">
        <v>1235</v>
      </c>
      <c r="AB429" s="219" t="s">
        <v>1236</v>
      </c>
      <c r="AC429" s="219" t="str">
        <f>CONCATENATE(tPrihodKorisnik[[#This Row],[Vrsta prihoda]],tPrihodKorisnik[[#This Row],[Šifra budžetskog korisnika]])</f>
        <v>7225110818012</v>
      </c>
    </row>
    <row r="430" spans="25:29" x14ac:dyDescent="0.2">
      <c r="Y430" s="219" t="s">
        <v>776</v>
      </c>
      <c r="Z430" s="219" t="s">
        <v>777</v>
      </c>
      <c r="AA430" s="219" t="s">
        <v>1237</v>
      </c>
      <c r="AB430" s="219" t="s">
        <v>1238</v>
      </c>
      <c r="AC430" s="219" t="str">
        <f>CONCATENATE(tPrihodKorisnik[[#This Row],[Vrsta prihoda]],tPrihodKorisnik[[#This Row],[Šifra budžetskog korisnika]])</f>
        <v>7225110818013</v>
      </c>
    </row>
    <row r="431" spans="25:29" x14ac:dyDescent="0.2">
      <c r="Y431" s="219" t="s">
        <v>776</v>
      </c>
      <c r="Z431" s="219" t="s">
        <v>777</v>
      </c>
      <c r="AA431" s="219" t="s">
        <v>1239</v>
      </c>
      <c r="AB431" s="219" t="s">
        <v>1240</v>
      </c>
      <c r="AC431" s="219" t="str">
        <f>CONCATENATE(tPrihodKorisnik[[#This Row],[Vrsta prihoda]],tPrihodKorisnik[[#This Row],[Šifra budžetskog korisnika]])</f>
        <v>7225110818014</v>
      </c>
    </row>
    <row r="432" spans="25:29" x14ac:dyDescent="0.2">
      <c r="Y432" s="219" t="s">
        <v>776</v>
      </c>
      <c r="Z432" s="219" t="s">
        <v>777</v>
      </c>
      <c r="AA432" s="219" t="s">
        <v>1241</v>
      </c>
      <c r="AB432" s="219" t="s">
        <v>1242</v>
      </c>
      <c r="AC432" s="219" t="str">
        <f>CONCATENATE(tPrihodKorisnik[[#This Row],[Vrsta prihoda]],tPrihodKorisnik[[#This Row],[Šifra budžetskog korisnika]])</f>
        <v>7225110818015</v>
      </c>
    </row>
    <row r="433" spans="25:29" x14ac:dyDescent="0.2">
      <c r="Y433" s="219" t="s">
        <v>776</v>
      </c>
      <c r="Z433" s="219" t="s">
        <v>777</v>
      </c>
      <c r="AA433" s="219" t="s">
        <v>1243</v>
      </c>
      <c r="AB433" s="219" t="s">
        <v>1244</v>
      </c>
      <c r="AC433" s="219" t="str">
        <f>CONCATENATE(tPrihodKorisnik[[#This Row],[Vrsta prihoda]],tPrihodKorisnik[[#This Row],[Šifra budžetskog korisnika]])</f>
        <v>7225110818016</v>
      </c>
    </row>
    <row r="434" spans="25:29" x14ac:dyDescent="0.2">
      <c r="Y434" s="219" t="s">
        <v>776</v>
      </c>
      <c r="Z434" s="219" t="s">
        <v>777</v>
      </c>
      <c r="AA434" s="219" t="s">
        <v>1245</v>
      </c>
      <c r="AB434" s="219" t="s">
        <v>1246</v>
      </c>
      <c r="AC434" s="219" t="str">
        <f>CONCATENATE(tPrihodKorisnik[[#This Row],[Vrsta prihoda]],tPrihodKorisnik[[#This Row],[Šifra budžetskog korisnika]])</f>
        <v>7225110818017</v>
      </c>
    </row>
    <row r="435" spans="25:29" x14ac:dyDescent="0.2">
      <c r="Y435" s="219" t="s">
        <v>776</v>
      </c>
      <c r="Z435" s="219" t="s">
        <v>777</v>
      </c>
      <c r="AA435" s="219" t="s">
        <v>1247</v>
      </c>
      <c r="AB435" s="219" t="s">
        <v>1248</v>
      </c>
      <c r="AC435" s="219" t="str">
        <f>CONCATENATE(tPrihodKorisnik[[#This Row],[Vrsta prihoda]],tPrihodKorisnik[[#This Row],[Šifra budžetskog korisnika]])</f>
        <v>7225110818019</v>
      </c>
    </row>
    <row r="436" spans="25:29" x14ac:dyDescent="0.2">
      <c r="Y436" s="219" t="s">
        <v>776</v>
      </c>
      <c r="Z436" s="219" t="s">
        <v>777</v>
      </c>
      <c r="AA436" s="219" t="s">
        <v>1249</v>
      </c>
      <c r="AB436" s="219" t="s">
        <v>1250</v>
      </c>
      <c r="AC436" s="219" t="str">
        <f>CONCATENATE(tPrihodKorisnik[[#This Row],[Vrsta prihoda]],tPrihodKorisnik[[#This Row],[Šifra budžetskog korisnika]])</f>
        <v>7225110818020</v>
      </c>
    </row>
    <row r="437" spans="25:29" x14ac:dyDescent="0.2">
      <c r="Y437" s="219" t="s">
        <v>776</v>
      </c>
      <c r="Z437" s="219" t="s">
        <v>777</v>
      </c>
      <c r="AA437" s="219" t="s">
        <v>1251</v>
      </c>
      <c r="AB437" s="219" t="s">
        <v>1252</v>
      </c>
      <c r="AC437" s="219" t="str">
        <f>CONCATENATE(tPrihodKorisnik[[#This Row],[Vrsta prihoda]],tPrihodKorisnik[[#This Row],[Šifra budžetskog korisnika]])</f>
        <v>7225110501001</v>
      </c>
    </row>
    <row r="438" spans="25:29" x14ac:dyDescent="0.2">
      <c r="Y438" s="219" t="s">
        <v>776</v>
      </c>
      <c r="Z438" s="219" t="s">
        <v>777</v>
      </c>
      <c r="AA438" s="219" t="s">
        <v>1253</v>
      </c>
      <c r="AB438" s="219" t="s">
        <v>1254</v>
      </c>
      <c r="AC438" s="219" t="str">
        <f>CONCATENATE(tPrihodKorisnik[[#This Row],[Vrsta prihoda]],tPrihodKorisnik[[#This Row],[Šifra budžetskog korisnika]])</f>
        <v>7225110818068</v>
      </c>
    </row>
    <row r="439" spans="25:29" x14ac:dyDescent="0.2">
      <c r="Y439" s="219" t="s">
        <v>776</v>
      </c>
      <c r="Z439" s="219" t="s">
        <v>777</v>
      </c>
      <c r="AA439" s="219" t="s">
        <v>1255</v>
      </c>
      <c r="AB439" s="219" t="s">
        <v>1256</v>
      </c>
      <c r="AC439" s="219" t="str">
        <f>CONCATENATE(tPrihodKorisnik[[#This Row],[Vrsta prihoda]],tPrihodKorisnik[[#This Row],[Šifra budžetskog korisnika]])</f>
        <v>7225110841001</v>
      </c>
    </row>
    <row r="440" spans="25:29" x14ac:dyDescent="0.2">
      <c r="Y440" s="219" t="s">
        <v>776</v>
      </c>
      <c r="Z440" s="219" t="s">
        <v>777</v>
      </c>
      <c r="AA440" s="219" t="s">
        <v>1257</v>
      </c>
      <c r="AB440" s="219" t="s">
        <v>1258</v>
      </c>
      <c r="AC440" s="219" t="str">
        <f>CONCATENATE(tPrihodKorisnik[[#This Row],[Vrsta prihoda]],tPrihodKorisnik[[#This Row],[Šifra budžetskog korisnika]])</f>
        <v>7225110925001</v>
      </c>
    </row>
    <row r="441" spans="25:29" x14ac:dyDescent="0.2">
      <c r="Y441" s="219" t="s">
        <v>776</v>
      </c>
      <c r="Z441" s="219" t="s">
        <v>777</v>
      </c>
      <c r="AA441" s="219" t="s">
        <v>1259</v>
      </c>
      <c r="AB441" s="219" t="s">
        <v>1260</v>
      </c>
      <c r="AC441" s="219" t="str">
        <f>CONCATENATE(tPrihodKorisnik[[#This Row],[Vrsta prihoda]],tPrihodKorisnik[[#This Row],[Šifra budžetskog korisnika]])</f>
        <v>7225110818021</v>
      </c>
    </row>
    <row r="442" spans="25:29" x14ac:dyDescent="0.2">
      <c r="Y442" s="219" t="s">
        <v>776</v>
      </c>
      <c r="Z442" s="219" t="s">
        <v>777</v>
      </c>
      <c r="AA442" s="219" t="s">
        <v>1261</v>
      </c>
      <c r="AB442" s="219" t="s">
        <v>1262</v>
      </c>
      <c r="AC442" s="219" t="str">
        <f>CONCATENATE(tPrihodKorisnik[[#This Row],[Vrsta prihoda]],tPrihodKorisnik[[#This Row],[Šifra budžetskog korisnika]])</f>
        <v>7225110818022</v>
      </c>
    </row>
    <row r="443" spans="25:29" x14ac:dyDescent="0.2">
      <c r="Y443" s="219" t="s">
        <v>776</v>
      </c>
      <c r="Z443" s="219" t="s">
        <v>777</v>
      </c>
      <c r="AA443" s="219" t="s">
        <v>1263</v>
      </c>
      <c r="AB443" s="219" t="s">
        <v>1264</v>
      </c>
      <c r="AC443" s="219" t="str">
        <f>CONCATENATE(tPrihodKorisnik[[#This Row],[Vrsta prihoda]],tPrihodKorisnik[[#This Row],[Šifra budžetskog korisnika]])</f>
        <v>7225110818023</v>
      </c>
    </row>
    <row r="444" spans="25:29" x14ac:dyDescent="0.2">
      <c r="Y444" s="219" t="s">
        <v>776</v>
      </c>
      <c r="Z444" s="219" t="s">
        <v>777</v>
      </c>
      <c r="AA444" s="219" t="s">
        <v>1265</v>
      </c>
      <c r="AB444" s="219" t="s">
        <v>1266</v>
      </c>
      <c r="AC444" s="219" t="str">
        <f>CONCATENATE(tPrihodKorisnik[[#This Row],[Vrsta prihoda]],tPrihodKorisnik[[#This Row],[Šifra budžetskog korisnika]])</f>
        <v>7225110818024</v>
      </c>
    </row>
    <row r="445" spans="25:29" x14ac:dyDescent="0.2">
      <c r="Y445" s="219" t="s">
        <v>776</v>
      </c>
      <c r="Z445" s="219" t="s">
        <v>777</v>
      </c>
      <c r="AA445" s="219" t="s">
        <v>1267</v>
      </c>
      <c r="AB445" s="219" t="s">
        <v>1268</v>
      </c>
      <c r="AC445" s="219" t="str">
        <f>CONCATENATE(tPrihodKorisnik[[#This Row],[Vrsta prihoda]],tPrihodKorisnik[[#This Row],[Šifra budžetskog korisnika]])</f>
        <v>7225110818025</v>
      </c>
    </row>
    <row r="446" spans="25:29" x14ac:dyDescent="0.2">
      <c r="Y446" s="219" t="s">
        <v>776</v>
      </c>
      <c r="Z446" s="219" t="s">
        <v>777</v>
      </c>
      <c r="AA446" s="219" t="s">
        <v>1269</v>
      </c>
      <c r="AB446" s="219" t="s">
        <v>1270</v>
      </c>
      <c r="AC446" s="219" t="str">
        <f>CONCATENATE(tPrihodKorisnik[[#This Row],[Vrsta prihoda]],tPrihodKorisnik[[#This Row],[Šifra budžetskog korisnika]])</f>
        <v>7225110818027</v>
      </c>
    </row>
    <row r="447" spans="25:29" x14ac:dyDescent="0.2">
      <c r="Y447" s="219" t="s">
        <v>776</v>
      </c>
      <c r="Z447" s="219" t="s">
        <v>777</v>
      </c>
      <c r="AA447" s="219" t="s">
        <v>1271</v>
      </c>
      <c r="AB447" s="219" t="s">
        <v>1272</v>
      </c>
      <c r="AC447" s="219" t="str">
        <f>CONCATENATE(tPrihodKorisnik[[#This Row],[Vrsta prihoda]],tPrihodKorisnik[[#This Row],[Šifra budžetskog korisnika]])</f>
        <v>7225110818028</v>
      </c>
    </row>
    <row r="448" spans="25:29" x14ac:dyDescent="0.2">
      <c r="Y448" s="219" t="s">
        <v>776</v>
      </c>
      <c r="Z448" s="219" t="s">
        <v>777</v>
      </c>
      <c r="AA448" s="219" t="s">
        <v>1273</v>
      </c>
      <c r="AB448" s="219" t="s">
        <v>1274</v>
      </c>
      <c r="AC448" s="219" t="str">
        <f>CONCATENATE(tPrihodKorisnik[[#This Row],[Vrsta prihoda]],tPrihodKorisnik[[#This Row],[Šifra budžetskog korisnika]])</f>
        <v>7225110818029</v>
      </c>
    </row>
    <row r="449" spans="25:29" x14ac:dyDescent="0.2">
      <c r="Y449" s="219" t="s">
        <v>776</v>
      </c>
      <c r="Z449" s="219" t="s">
        <v>777</v>
      </c>
      <c r="AA449" s="219" t="s">
        <v>1275</v>
      </c>
      <c r="AB449" s="219" t="s">
        <v>1276</v>
      </c>
      <c r="AC449" s="219" t="str">
        <f>CONCATENATE(tPrihodKorisnik[[#This Row],[Vrsta prihoda]],tPrihodKorisnik[[#This Row],[Šifra budžetskog korisnika]])</f>
        <v>7225110818030</v>
      </c>
    </row>
    <row r="450" spans="25:29" x14ac:dyDescent="0.2">
      <c r="Y450" s="219" t="s">
        <v>776</v>
      </c>
      <c r="Z450" s="219" t="s">
        <v>777</v>
      </c>
      <c r="AA450" s="219" t="s">
        <v>1277</v>
      </c>
      <c r="AB450" s="219" t="s">
        <v>1278</v>
      </c>
      <c r="AC450" s="219" t="str">
        <f>CONCATENATE(tPrihodKorisnik[[#This Row],[Vrsta prihoda]],tPrihodKorisnik[[#This Row],[Šifra budžetskog korisnika]])</f>
        <v>7225110818031</v>
      </c>
    </row>
    <row r="451" spans="25:29" x14ac:dyDescent="0.2">
      <c r="Y451" s="219" t="s">
        <v>776</v>
      </c>
      <c r="Z451" s="219" t="s">
        <v>777</v>
      </c>
      <c r="AA451" s="219" t="s">
        <v>1279</v>
      </c>
      <c r="AB451" s="219" t="s">
        <v>1280</v>
      </c>
      <c r="AC451" s="219" t="str">
        <f>CONCATENATE(tPrihodKorisnik[[#This Row],[Vrsta prihoda]],tPrihodKorisnik[[#This Row],[Šifra budžetskog korisnika]])</f>
        <v>7225110818032</v>
      </c>
    </row>
    <row r="452" spans="25:29" x14ac:dyDescent="0.2">
      <c r="Y452" s="219" t="s">
        <v>776</v>
      </c>
      <c r="Z452" s="219" t="s">
        <v>777</v>
      </c>
      <c r="AA452" s="219" t="s">
        <v>1281</v>
      </c>
      <c r="AB452" s="219" t="s">
        <v>1282</v>
      </c>
      <c r="AC452" s="219" t="str">
        <f>CONCATENATE(tPrihodKorisnik[[#This Row],[Vrsta prihoda]],tPrihodKorisnik[[#This Row],[Šifra budžetskog korisnika]])</f>
        <v>7225110818033</v>
      </c>
    </row>
    <row r="453" spans="25:29" x14ac:dyDescent="0.2">
      <c r="Y453" s="219" t="s">
        <v>776</v>
      </c>
      <c r="Z453" s="219" t="s">
        <v>777</v>
      </c>
      <c r="AA453" s="219" t="s">
        <v>1283</v>
      </c>
      <c r="AB453" s="219" t="s">
        <v>1284</v>
      </c>
      <c r="AC453" s="219" t="str">
        <f>CONCATENATE(tPrihodKorisnik[[#This Row],[Vrsta prihoda]],tPrihodKorisnik[[#This Row],[Šifra budžetskog korisnika]])</f>
        <v>7225110818034</v>
      </c>
    </row>
    <row r="454" spans="25:29" x14ac:dyDescent="0.2">
      <c r="Y454" s="219" t="s">
        <v>776</v>
      </c>
      <c r="Z454" s="219" t="s">
        <v>777</v>
      </c>
      <c r="AA454" s="219" t="s">
        <v>1285</v>
      </c>
      <c r="AB454" s="219" t="s">
        <v>1286</v>
      </c>
      <c r="AC454" s="219" t="str">
        <f>CONCATENATE(tPrihodKorisnik[[#This Row],[Vrsta prihoda]],tPrihodKorisnik[[#This Row],[Šifra budžetskog korisnika]])</f>
        <v>7225110818035</v>
      </c>
    </row>
    <row r="455" spans="25:29" x14ac:dyDescent="0.2">
      <c r="Y455" s="219" t="s">
        <v>776</v>
      </c>
      <c r="Z455" s="219" t="s">
        <v>777</v>
      </c>
      <c r="AA455" s="219" t="s">
        <v>1287</v>
      </c>
      <c r="AB455" s="219" t="s">
        <v>1288</v>
      </c>
      <c r="AC455" s="219" t="str">
        <f>CONCATENATE(tPrihodKorisnik[[#This Row],[Vrsta prihoda]],tPrihodKorisnik[[#This Row],[Šifra budžetskog korisnika]])</f>
        <v>7225110818036</v>
      </c>
    </row>
    <row r="456" spans="25:29" x14ac:dyDescent="0.2">
      <c r="Y456" s="219" t="s">
        <v>776</v>
      </c>
      <c r="Z456" s="219" t="s">
        <v>777</v>
      </c>
      <c r="AA456" s="219" t="s">
        <v>1289</v>
      </c>
      <c r="AB456" s="219" t="s">
        <v>1290</v>
      </c>
      <c r="AC456" s="219" t="str">
        <f>CONCATENATE(tPrihodKorisnik[[#This Row],[Vrsta prihoda]],tPrihodKorisnik[[#This Row],[Šifra budžetskog korisnika]])</f>
        <v>7225110818037</v>
      </c>
    </row>
    <row r="457" spans="25:29" x14ac:dyDescent="0.2">
      <c r="Y457" s="219" t="s">
        <v>776</v>
      </c>
      <c r="Z457" s="219" t="s">
        <v>777</v>
      </c>
      <c r="AA457" s="219" t="s">
        <v>1291</v>
      </c>
      <c r="AB457" s="219" t="s">
        <v>1292</v>
      </c>
      <c r="AC457" s="219" t="str">
        <f>CONCATENATE(tPrihodKorisnik[[#This Row],[Vrsta prihoda]],tPrihodKorisnik[[#This Row],[Šifra budžetskog korisnika]])</f>
        <v>7225110818038</v>
      </c>
    </row>
    <row r="458" spans="25:29" x14ac:dyDescent="0.2">
      <c r="Y458" s="219" t="s">
        <v>776</v>
      </c>
      <c r="Z458" s="219" t="s">
        <v>777</v>
      </c>
      <c r="AA458" s="219" t="s">
        <v>1293</v>
      </c>
      <c r="AB458" s="219" t="s">
        <v>1294</v>
      </c>
      <c r="AC458" s="219" t="str">
        <f>CONCATENATE(tPrihodKorisnik[[#This Row],[Vrsta prihoda]],tPrihodKorisnik[[#This Row],[Šifra budžetskog korisnika]])</f>
        <v>7225110818039</v>
      </c>
    </row>
    <row r="459" spans="25:29" x14ac:dyDescent="0.2">
      <c r="Y459" s="219" t="s">
        <v>776</v>
      </c>
      <c r="Z459" s="219" t="s">
        <v>777</v>
      </c>
      <c r="AA459" s="219" t="s">
        <v>1295</v>
      </c>
      <c r="AB459" s="219" t="s">
        <v>1296</v>
      </c>
      <c r="AC459" s="219" t="str">
        <f>CONCATENATE(tPrihodKorisnik[[#This Row],[Vrsta prihoda]],tPrihodKorisnik[[#This Row],[Šifra budžetskog korisnika]])</f>
        <v>7225110818040</v>
      </c>
    </row>
    <row r="460" spans="25:29" x14ac:dyDescent="0.2">
      <c r="Y460" s="219" t="s">
        <v>776</v>
      </c>
      <c r="Z460" s="219" t="s">
        <v>777</v>
      </c>
      <c r="AA460" s="219" t="s">
        <v>1297</v>
      </c>
      <c r="AB460" s="219" t="s">
        <v>1298</v>
      </c>
      <c r="AC460" s="219" t="str">
        <f>CONCATENATE(tPrihodKorisnik[[#This Row],[Vrsta prihoda]],tPrihodKorisnik[[#This Row],[Šifra budžetskog korisnika]])</f>
        <v>7225110818041</v>
      </c>
    </row>
    <row r="461" spans="25:29" x14ac:dyDescent="0.2">
      <c r="Y461" s="219" t="s">
        <v>776</v>
      </c>
      <c r="Z461" s="219" t="s">
        <v>777</v>
      </c>
      <c r="AA461" s="219" t="s">
        <v>1299</v>
      </c>
      <c r="AB461" s="219" t="s">
        <v>1300</v>
      </c>
      <c r="AC461" s="219" t="str">
        <f>CONCATENATE(tPrihodKorisnik[[#This Row],[Vrsta prihoda]],tPrihodKorisnik[[#This Row],[Šifra budžetskog korisnika]])</f>
        <v>7225110818042</v>
      </c>
    </row>
    <row r="462" spans="25:29" x14ac:dyDescent="0.2">
      <c r="Y462" s="219" t="s">
        <v>776</v>
      </c>
      <c r="Z462" s="219" t="s">
        <v>777</v>
      </c>
      <c r="AA462" s="219" t="s">
        <v>1301</v>
      </c>
      <c r="AB462" s="219" t="s">
        <v>1302</v>
      </c>
      <c r="AC462" s="219" t="str">
        <f>CONCATENATE(tPrihodKorisnik[[#This Row],[Vrsta prihoda]],tPrihodKorisnik[[#This Row],[Šifra budžetskog korisnika]])</f>
        <v>7225110818043</v>
      </c>
    </row>
    <row r="463" spans="25:29" x14ac:dyDescent="0.2">
      <c r="Y463" s="219" t="s">
        <v>776</v>
      </c>
      <c r="Z463" s="219" t="s">
        <v>777</v>
      </c>
      <c r="AA463" s="219" t="s">
        <v>1303</v>
      </c>
      <c r="AB463" s="219" t="s">
        <v>1304</v>
      </c>
      <c r="AC463" s="219" t="str">
        <f>CONCATENATE(tPrihodKorisnik[[#This Row],[Vrsta prihoda]],tPrihodKorisnik[[#This Row],[Šifra budžetskog korisnika]])</f>
        <v>7225110818044</v>
      </c>
    </row>
    <row r="464" spans="25:29" x14ac:dyDescent="0.2">
      <c r="Y464" s="219" t="s">
        <v>776</v>
      </c>
      <c r="Z464" s="219" t="s">
        <v>777</v>
      </c>
      <c r="AA464" s="219" t="s">
        <v>1305</v>
      </c>
      <c r="AB464" s="219" t="s">
        <v>1306</v>
      </c>
      <c r="AC464" s="219" t="str">
        <f>CONCATENATE(tPrihodKorisnik[[#This Row],[Vrsta prihoda]],tPrihodKorisnik[[#This Row],[Šifra budžetskog korisnika]])</f>
        <v>7225110818045</v>
      </c>
    </row>
    <row r="465" spans="25:29" x14ac:dyDescent="0.2">
      <c r="Y465" s="219" t="s">
        <v>776</v>
      </c>
      <c r="Z465" s="219" t="s">
        <v>777</v>
      </c>
      <c r="AA465" s="219" t="s">
        <v>1307</v>
      </c>
      <c r="AB465" s="219" t="s">
        <v>1308</v>
      </c>
      <c r="AC465" s="219" t="str">
        <f>CONCATENATE(tPrihodKorisnik[[#This Row],[Vrsta prihoda]],tPrihodKorisnik[[#This Row],[Šifra budžetskog korisnika]])</f>
        <v>7225110818046</v>
      </c>
    </row>
    <row r="466" spans="25:29" x14ac:dyDescent="0.2">
      <c r="Y466" s="219" t="s">
        <v>776</v>
      </c>
      <c r="Z466" s="219" t="s">
        <v>777</v>
      </c>
      <c r="AA466" s="219" t="s">
        <v>1309</v>
      </c>
      <c r="AB466" s="219" t="s">
        <v>1310</v>
      </c>
      <c r="AC466" s="219" t="str">
        <f>CONCATENATE(tPrihodKorisnik[[#This Row],[Vrsta prihoda]],tPrihodKorisnik[[#This Row],[Šifra budžetskog korisnika]])</f>
        <v>7225110818047</v>
      </c>
    </row>
    <row r="467" spans="25:29" x14ac:dyDescent="0.2">
      <c r="Y467" s="219" t="s">
        <v>776</v>
      </c>
      <c r="Z467" s="219" t="s">
        <v>777</v>
      </c>
      <c r="AA467" s="219" t="s">
        <v>1311</v>
      </c>
      <c r="AB467" s="219" t="s">
        <v>1312</v>
      </c>
      <c r="AC467" s="219" t="str">
        <f>CONCATENATE(tPrihodKorisnik[[#This Row],[Vrsta prihoda]],tPrihodKorisnik[[#This Row],[Šifra budžetskog korisnika]])</f>
        <v>7225110818048</v>
      </c>
    </row>
    <row r="468" spans="25:29" x14ac:dyDescent="0.2">
      <c r="Y468" s="219" t="s">
        <v>776</v>
      </c>
      <c r="Z468" s="219" t="s">
        <v>777</v>
      </c>
      <c r="AA468" s="219" t="s">
        <v>1313</v>
      </c>
      <c r="AB468" s="219" t="s">
        <v>1314</v>
      </c>
      <c r="AC468" s="219" t="str">
        <f>CONCATENATE(tPrihodKorisnik[[#This Row],[Vrsta prihoda]],tPrihodKorisnik[[#This Row],[Šifra budžetskog korisnika]])</f>
        <v>7225110818049</v>
      </c>
    </row>
    <row r="469" spans="25:29" x14ac:dyDescent="0.2">
      <c r="Y469" s="219" t="s">
        <v>776</v>
      </c>
      <c r="Z469" s="219" t="s">
        <v>777</v>
      </c>
      <c r="AA469" s="219" t="s">
        <v>1315</v>
      </c>
      <c r="AB469" s="219" t="s">
        <v>1316</v>
      </c>
      <c r="AC469" s="219" t="str">
        <f>CONCATENATE(tPrihodKorisnik[[#This Row],[Vrsta prihoda]],tPrihodKorisnik[[#This Row],[Šifra budžetskog korisnika]])</f>
        <v>7225110818050</v>
      </c>
    </row>
    <row r="470" spans="25:29" x14ac:dyDescent="0.2">
      <c r="Y470" s="219" t="s">
        <v>776</v>
      </c>
      <c r="Z470" s="219" t="s">
        <v>777</v>
      </c>
      <c r="AA470" s="219" t="s">
        <v>1317</v>
      </c>
      <c r="AB470" s="219" t="s">
        <v>1318</v>
      </c>
      <c r="AC470" s="219" t="str">
        <f>CONCATENATE(tPrihodKorisnik[[#This Row],[Vrsta prihoda]],tPrihodKorisnik[[#This Row],[Šifra budžetskog korisnika]])</f>
        <v>7225110818051</v>
      </c>
    </row>
    <row r="471" spans="25:29" x14ac:dyDescent="0.2">
      <c r="Y471" s="219" t="s">
        <v>776</v>
      </c>
      <c r="Z471" s="219" t="s">
        <v>777</v>
      </c>
      <c r="AA471" s="219" t="s">
        <v>1319</v>
      </c>
      <c r="AB471" s="219" t="s">
        <v>1320</v>
      </c>
      <c r="AC471" s="219" t="str">
        <f>CONCATENATE(tPrihodKorisnik[[#This Row],[Vrsta prihoda]],tPrihodKorisnik[[#This Row],[Šifra budžetskog korisnika]])</f>
        <v>7225110818055</v>
      </c>
    </row>
    <row r="472" spans="25:29" x14ac:dyDescent="0.2">
      <c r="Y472" s="219" t="s">
        <v>776</v>
      </c>
      <c r="Z472" s="219" t="s">
        <v>777</v>
      </c>
      <c r="AA472" s="219" t="s">
        <v>1321</v>
      </c>
      <c r="AB472" s="219" t="s">
        <v>1322</v>
      </c>
      <c r="AC472" s="219" t="str">
        <f>CONCATENATE(tPrihodKorisnik[[#This Row],[Vrsta prihoda]],tPrihodKorisnik[[#This Row],[Šifra budžetskog korisnika]])</f>
        <v>7225110818056</v>
      </c>
    </row>
    <row r="473" spans="25:29" x14ac:dyDescent="0.2">
      <c r="Y473" s="219" t="s">
        <v>776</v>
      </c>
      <c r="Z473" s="219" t="s">
        <v>777</v>
      </c>
      <c r="AA473" s="219" t="s">
        <v>1323</v>
      </c>
      <c r="AB473" s="219" t="s">
        <v>1324</v>
      </c>
      <c r="AC473" s="219" t="str">
        <f>CONCATENATE(tPrihodKorisnik[[#This Row],[Vrsta prihoda]],tPrihodKorisnik[[#This Row],[Šifra budžetskog korisnika]])</f>
        <v>7225110818058</v>
      </c>
    </row>
    <row r="474" spans="25:29" x14ac:dyDescent="0.2">
      <c r="Y474" s="219" t="s">
        <v>776</v>
      </c>
      <c r="Z474" s="219" t="s">
        <v>777</v>
      </c>
      <c r="AA474" s="219" t="s">
        <v>1325</v>
      </c>
      <c r="AB474" s="219" t="s">
        <v>1326</v>
      </c>
      <c r="AC474" s="219" t="str">
        <f>CONCATENATE(tPrihodKorisnik[[#This Row],[Vrsta prihoda]],tPrihodKorisnik[[#This Row],[Šifra budžetskog korisnika]])</f>
        <v>7225110818059</v>
      </c>
    </row>
    <row r="475" spans="25:29" x14ac:dyDescent="0.2">
      <c r="Y475" s="219" t="s">
        <v>776</v>
      </c>
      <c r="Z475" s="219" t="s">
        <v>777</v>
      </c>
      <c r="AA475" s="219" t="s">
        <v>1327</v>
      </c>
      <c r="AB475" s="219" t="s">
        <v>1328</v>
      </c>
      <c r="AC475" s="219" t="str">
        <f>CONCATENATE(tPrihodKorisnik[[#This Row],[Vrsta prihoda]],tPrihodKorisnik[[#This Row],[Šifra budžetskog korisnika]])</f>
        <v>7225110818060</v>
      </c>
    </row>
    <row r="476" spans="25:29" x14ac:dyDescent="0.2">
      <c r="Y476" s="219" t="s">
        <v>776</v>
      </c>
      <c r="Z476" s="219" t="s">
        <v>777</v>
      </c>
      <c r="AA476" s="219" t="s">
        <v>1329</v>
      </c>
      <c r="AB476" s="219" t="s">
        <v>1330</v>
      </c>
      <c r="AC476" s="219" t="str">
        <f>CONCATENATE(tPrihodKorisnik[[#This Row],[Vrsta prihoda]],tPrihodKorisnik[[#This Row],[Šifra budžetskog korisnika]])</f>
        <v>7225110818061</v>
      </c>
    </row>
    <row r="477" spans="25:29" x14ac:dyDescent="0.2">
      <c r="Y477" s="219" t="s">
        <v>776</v>
      </c>
      <c r="Z477" s="219" t="s">
        <v>777</v>
      </c>
      <c r="AA477" s="219" t="s">
        <v>1331</v>
      </c>
      <c r="AB477" s="219" t="s">
        <v>1332</v>
      </c>
      <c r="AC477" s="219" t="str">
        <f>CONCATENATE(tPrihodKorisnik[[#This Row],[Vrsta prihoda]],tPrihodKorisnik[[#This Row],[Šifra budžetskog korisnika]])</f>
        <v>7225110819001</v>
      </c>
    </row>
    <row r="478" spans="25:29" x14ac:dyDescent="0.2">
      <c r="Y478" s="219" t="s">
        <v>776</v>
      </c>
      <c r="Z478" s="219" t="s">
        <v>777</v>
      </c>
      <c r="AA478" s="219" t="s">
        <v>1333</v>
      </c>
      <c r="AB478" s="219" t="s">
        <v>1334</v>
      </c>
      <c r="AC478" s="219" t="str">
        <f>CONCATENATE(tPrihodKorisnik[[#This Row],[Vrsta prihoda]],tPrihodKorisnik[[#This Row],[Šifra budžetskog korisnika]])</f>
        <v>7225110822001</v>
      </c>
    </row>
    <row r="479" spans="25:29" x14ac:dyDescent="0.2">
      <c r="Y479" s="219" t="s">
        <v>776</v>
      </c>
      <c r="Z479" s="219" t="s">
        <v>777</v>
      </c>
      <c r="AA479" s="219" t="s">
        <v>1335</v>
      </c>
      <c r="AB479" s="219" t="s">
        <v>1336</v>
      </c>
      <c r="AC479" s="219" t="str">
        <f>CONCATENATE(tPrihodKorisnik[[#This Row],[Vrsta prihoda]],tPrihodKorisnik[[#This Row],[Šifra budžetskog korisnika]])</f>
        <v>7225110918001</v>
      </c>
    </row>
    <row r="480" spans="25:29" x14ac:dyDescent="0.2">
      <c r="Y480" s="219" t="s">
        <v>776</v>
      </c>
      <c r="Z480" s="219" t="s">
        <v>777</v>
      </c>
      <c r="AA480" s="219" t="s">
        <v>1337</v>
      </c>
      <c r="AB480" s="219" t="s">
        <v>1338</v>
      </c>
      <c r="AC480" s="219" t="str">
        <f>CONCATENATE(tPrihodKorisnik[[#This Row],[Vrsta prihoda]],tPrihodKorisnik[[#This Row],[Šifra budžetskog korisnika]])</f>
        <v>7225110919000</v>
      </c>
    </row>
    <row r="481" spans="25:29" x14ac:dyDescent="0.2">
      <c r="Y481" s="219" t="s">
        <v>776</v>
      </c>
      <c r="Z481" s="219" t="s">
        <v>777</v>
      </c>
      <c r="AA481" s="219" t="s">
        <v>1339</v>
      </c>
      <c r="AB481" s="219" t="s">
        <v>1340</v>
      </c>
      <c r="AC481" s="219" t="str">
        <f>CONCATENATE(tPrihodKorisnik[[#This Row],[Vrsta prihoda]],tPrihodKorisnik[[#This Row],[Šifra budžetskog korisnika]])</f>
        <v>7225110919001</v>
      </c>
    </row>
    <row r="482" spans="25:29" x14ac:dyDescent="0.2">
      <c r="Y482" s="219" t="s">
        <v>776</v>
      </c>
      <c r="Z482" s="219" t="s">
        <v>777</v>
      </c>
      <c r="AA482" s="219" t="s">
        <v>1341</v>
      </c>
      <c r="AB482" s="219" t="s">
        <v>1342</v>
      </c>
      <c r="AC482" s="219" t="str">
        <f>CONCATENATE(tPrihodKorisnik[[#This Row],[Vrsta prihoda]],tPrihodKorisnik[[#This Row],[Šifra budžetskog korisnika]])</f>
        <v>7225110919002</v>
      </c>
    </row>
    <row r="483" spans="25:29" x14ac:dyDescent="0.2">
      <c r="Y483" s="219" t="s">
        <v>776</v>
      </c>
      <c r="Z483" s="219" t="s">
        <v>777</v>
      </c>
      <c r="AA483" s="219" t="s">
        <v>1343</v>
      </c>
      <c r="AB483" s="219" t="s">
        <v>1344</v>
      </c>
      <c r="AC483" s="219" t="str">
        <f>CONCATENATE(tPrihodKorisnik[[#This Row],[Vrsta prihoda]],tPrihodKorisnik[[#This Row],[Šifra budžetskog korisnika]])</f>
        <v>7225110919003</v>
      </c>
    </row>
    <row r="484" spans="25:29" x14ac:dyDescent="0.2">
      <c r="Y484" s="219" t="s">
        <v>776</v>
      </c>
      <c r="Z484" s="219" t="s">
        <v>777</v>
      </c>
      <c r="AA484" s="219" t="s">
        <v>1345</v>
      </c>
      <c r="AB484" s="219" t="s">
        <v>1346</v>
      </c>
      <c r="AC484" s="219" t="str">
        <f>CONCATENATE(tPrihodKorisnik[[#This Row],[Vrsta prihoda]],tPrihodKorisnik[[#This Row],[Šifra budžetskog korisnika]])</f>
        <v>7225110919004</v>
      </c>
    </row>
    <row r="485" spans="25:29" x14ac:dyDescent="0.2">
      <c r="Y485" s="219" t="s">
        <v>776</v>
      </c>
      <c r="Z485" s="219" t="s">
        <v>777</v>
      </c>
      <c r="AA485" s="219" t="s">
        <v>1347</v>
      </c>
      <c r="AB485" s="219" t="s">
        <v>1348</v>
      </c>
      <c r="AC485" s="219" t="str">
        <f>CONCATENATE(tPrihodKorisnik[[#This Row],[Vrsta prihoda]],tPrihodKorisnik[[#This Row],[Šifra budžetskog korisnika]])</f>
        <v>7225110919005</v>
      </c>
    </row>
    <row r="486" spans="25:29" x14ac:dyDescent="0.2">
      <c r="Y486" s="219" t="s">
        <v>776</v>
      </c>
      <c r="Z486" s="219" t="s">
        <v>777</v>
      </c>
      <c r="AA486" s="219" t="s">
        <v>1349</v>
      </c>
      <c r="AB486" s="219" t="s">
        <v>1350</v>
      </c>
      <c r="AC486" s="219" t="str">
        <f>CONCATENATE(tPrihodKorisnik[[#This Row],[Vrsta prihoda]],tPrihodKorisnik[[#This Row],[Šifra budžetskog korisnika]])</f>
        <v>7225110919006</v>
      </c>
    </row>
    <row r="487" spans="25:29" x14ac:dyDescent="0.2">
      <c r="Y487" s="219" t="s">
        <v>776</v>
      </c>
      <c r="Z487" s="219" t="s">
        <v>777</v>
      </c>
      <c r="AA487" s="219" t="s">
        <v>1351</v>
      </c>
      <c r="AB487" s="219" t="s">
        <v>1352</v>
      </c>
      <c r="AC487" s="219" t="str">
        <f>CONCATENATE(tPrihodKorisnik[[#This Row],[Vrsta prihoda]],tPrihodKorisnik[[#This Row],[Šifra budžetskog korisnika]])</f>
        <v>7225110919007</v>
      </c>
    </row>
    <row r="488" spans="25:29" x14ac:dyDescent="0.2">
      <c r="Y488" s="219" t="s">
        <v>776</v>
      </c>
      <c r="Z488" s="219" t="s">
        <v>777</v>
      </c>
      <c r="AA488" s="219" t="s">
        <v>1353</v>
      </c>
      <c r="AB488" s="219" t="s">
        <v>1354</v>
      </c>
      <c r="AC488" s="219" t="str">
        <f>CONCATENATE(tPrihodKorisnik[[#This Row],[Vrsta prihoda]],tPrihodKorisnik[[#This Row],[Šifra budžetskog korisnika]])</f>
        <v>7225110919008</v>
      </c>
    </row>
    <row r="489" spans="25:29" x14ac:dyDescent="0.2">
      <c r="Y489" s="219" t="s">
        <v>776</v>
      </c>
      <c r="Z489" s="219" t="s">
        <v>777</v>
      </c>
      <c r="AA489" s="219" t="s">
        <v>1355</v>
      </c>
      <c r="AB489" s="219" t="s">
        <v>1356</v>
      </c>
      <c r="AC489" s="219" t="str">
        <f>CONCATENATE(tPrihodKorisnik[[#This Row],[Vrsta prihoda]],tPrihodKorisnik[[#This Row],[Šifra budžetskog korisnika]])</f>
        <v>7225110921001</v>
      </c>
    </row>
    <row r="490" spans="25:29" x14ac:dyDescent="0.2">
      <c r="Y490" s="219" t="s">
        <v>776</v>
      </c>
      <c r="Z490" s="219" t="s">
        <v>777</v>
      </c>
      <c r="AA490" s="219" t="s">
        <v>1357</v>
      </c>
      <c r="AB490" s="219" t="s">
        <v>1358</v>
      </c>
      <c r="AC490" s="219" t="str">
        <f>CONCATENATE(tPrihodKorisnik[[#This Row],[Vrsta prihoda]],tPrihodKorisnik[[#This Row],[Šifra budžetskog korisnika]])</f>
        <v>7225110922000</v>
      </c>
    </row>
    <row r="491" spans="25:29" x14ac:dyDescent="0.2">
      <c r="Y491" s="219" t="s">
        <v>776</v>
      </c>
      <c r="Z491" s="219" t="s">
        <v>777</v>
      </c>
      <c r="AA491" s="219" t="s">
        <v>1359</v>
      </c>
      <c r="AB491" s="219" t="s">
        <v>1360</v>
      </c>
      <c r="AC491" s="219" t="str">
        <f>CONCATENATE(tPrihodKorisnik[[#This Row],[Vrsta prihoda]],tPrihodKorisnik[[#This Row],[Šifra budžetskog korisnika]])</f>
        <v>7225110922001</v>
      </c>
    </row>
    <row r="492" spans="25:29" x14ac:dyDescent="0.2">
      <c r="Y492" s="219" t="s">
        <v>776</v>
      </c>
      <c r="Z492" s="219" t="s">
        <v>777</v>
      </c>
      <c r="AA492" s="219" t="s">
        <v>1361</v>
      </c>
      <c r="AB492" s="219" t="s">
        <v>1362</v>
      </c>
      <c r="AC492" s="219" t="str">
        <f>CONCATENATE(tPrihodKorisnik[[#This Row],[Vrsta prihoda]],tPrihodKorisnik[[#This Row],[Šifra budžetskog korisnika]])</f>
        <v>7225110922002</v>
      </c>
    </row>
    <row r="493" spans="25:29" x14ac:dyDescent="0.2">
      <c r="Y493" s="219" t="s">
        <v>776</v>
      </c>
      <c r="Z493" s="219" t="s">
        <v>777</v>
      </c>
      <c r="AA493" s="219" t="s">
        <v>1363</v>
      </c>
      <c r="AB493" s="219" t="s">
        <v>1364</v>
      </c>
      <c r="AC493" s="219" t="str">
        <f>CONCATENATE(tPrihodKorisnik[[#This Row],[Vrsta prihoda]],tPrihodKorisnik[[#This Row],[Šifra budžetskog korisnika]])</f>
        <v>7225110923000</v>
      </c>
    </row>
    <row r="494" spans="25:29" x14ac:dyDescent="0.2">
      <c r="Y494" s="219" t="s">
        <v>776</v>
      </c>
      <c r="Z494" s="219" t="s">
        <v>777</v>
      </c>
      <c r="AA494" s="219" t="s">
        <v>1365</v>
      </c>
      <c r="AB494" s="219" t="s">
        <v>1366</v>
      </c>
      <c r="AC494" s="219" t="str">
        <f>CONCATENATE(tPrihodKorisnik[[#This Row],[Vrsta prihoda]],tPrihodKorisnik[[#This Row],[Šifra budžetskog korisnika]])</f>
        <v>7225110923001</v>
      </c>
    </row>
    <row r="495" spans="25:29" x14ac:dyDescent="0.2">
      <c r="Y495" s="219" t="s">
        <v>776</v>
      </c>
      <c r="Z495" s="219" t="s">
        <v>777</v>
      </c>
      <c r="AA495" s="219" t="s">
        <v>1367</v>
      </c>
      <c r="AB495" s="219" t="s">
        <v>1368</v>
      </c>
      <c r="AC495" s="219" t="str">
        <f>CONCATENATE(tPrihodKorisnik[[#This Row],[Vrsta prihoda]],tPrihodKorisnik[[#This Row],[Šifra budžetskog korisnika]])</f>
        <v>7225110923003</v>
      </c>
    </row>
    <row r="496" spans="25:29" x14ac:dyDescent="0.2">
      <c r="Y496" s="219" t="s">
        <v>776</v>
      </c>
      <c r="Z496" s="219" t="s">
        <v>777</v>
      </c>
      <c r="AA496" s="219" t="s">
        <v>1369</v>
      </c>
      <c r="AB496" s="219" t="s">
        <v>1370</v>
      </c>
      <c r="AC496" s="219" t="str">
        <f>CONCATENATE(tPrihodKorisnik[[#This Row],[Vrsta prihoda]],tPrihodKorisnik[[#This Row],[Šifra budžetskog korisnika]])</f>
        <v>7225110923004</v>
      </c>
    </row>
    <row r="497" spans="25:29" x14ac:dyDescent="0.2">
      <c r="Y497" s="219" t="s">
        <v>776</v>
      </c>
      <c r="Z497" s="219" t="s">
        <v>777</v>
      </c>
      <c r="AA497" s="219" t="s">
        <v>1371</v>
      </c>
      <c r="AB497" s="219" t="s">
        <v>1372</v>
      </c>
      <c r="AC497" s="219" t="str">
        <f>CONCATENATE(tPrihodKorisnik[[#This Row],[Vrsta prihoda]],tPrihodKorisnik[[#This Row],[Šifra budžetskog korisnika]])</f>
        <v>7225111024001</v>
      </c>
    </row>
    <row r="498" spans="25:29" x14ac:dyDescent="0.2">
      <c r="Y498" s="219" t="s">
        <v>776</v>
      </c>
      <c r="Z498" s="219" t="s">
        <v>777</v>
      </c>
      <c r="AA498" s="219" t="s">
        <v>567</v>
      </c>
      <c r="AB498" s="219" t="s">
        <v>568</v>
      </c>
      <c r="AC498" s="219" t="str">
        <f>CONCATENATE(tPrihodKorisnik[[#This Row],[Vrsta prihoda]],tPrihodKorisnik[[#This Row],[Šifra budžetskog korisnika]])</f>
        <v>7225111025001</v>
      </c>
    </row>
    <row r="499" spans="25:29" x14ac:dyDescent="0.2">
      <c r="Y499" s="219" t="s">
        <v>776</v>
      </c>
      <c r="Z499" s="219" t="s">
        <v>777</v>
      </c>
      <c r="AA499" s="219" t="s">
        <v>1373</v>
      </c>
      <c r="AB499" s="219" t="s">
        <v>1374</v>
      </c>
      <c r="AC499" s="219" t="str">
        <f>CONCATENATE(tPrihodKorisnik[[#This Row],[Vrsta prihoda]],tPrihodKorisnik[[#This Row],[Šifra budžetskog korisnika]])</f>
        <v>7225111026001</v>
      </c>
    </row>
    <row r="500" spans="25:29" x14ac:dyDescent="0.2">
      <c r="Y500" s="219" t="s">
        <v>776</v>
      </c>
      <c r="Z500" s="219" t="s">
        <v>777</v>
      </c>
      <c r="AA500" s="219" t="s">
        <v>1375</v>
      </c>
      <c r="AB500" s="219" t="s">
        <v>1376</v>
      </c>
      <c r="AC500" s="219" t="str">
        <f>CONCATENATE(tPrihodKorisnik[[#This Row],[Vrsta prihoda]],tPrihodKorisnik[[#This Row],[Šifra budžetskog korisnika]])</f>
        <v>7225111027001</v>
      </c>
    </row>
    <row r="501" spans="25:29" x14ac:dyDescent="0.2">
      <c r="Y501" s="219" t="s">
        <v>776</v>
      </c>
      <c r="Z501" s="219" t="s">
        <v>777</v>
      </c>
      <c r="AA501" s="219" t="s">
        <v>1377</v>
      </c>
      <c r="AB501" s="219" t="s">
        <v>1378</v>
      </c>
      <c r="AC501" s="219" t="str">
        <f>CONCATENATE(tPrihodKorisnik[[#This Row],[Vrsta prihoda]],tPrihodKorisnik[[#This Row],[Šifra budžetskog korisnika]])</f>
        <v>7225111855016</v>
      </c>
    </row>
    <row r="502" spans="25:29" x14ac:dyDescent="0.2">
      <c r="Y502" s="219" t="s">
        <v>776</v>
      </c>
      <c r="Z502" s="219" t="s">
        <v>777</v>
      </c>
      <c r="AA502" s="219" t="s">
        <v>1379</v>
      </c>
      <c r="AB502" s="219" t="s">
        <v>1380</v>
      </c>
      <c r="AC502" s="219" t="str">
        <f>CONCATENATE(tPrihodKorisnik[[#This Row],[Vrsta prihoda]],tPrihodKorisnik[[#This Row],[Šifra budžetskog korisnika]])</f>
        <v>7225110818063</v>
      </c>
    </row>
    <row r="503" spans="25:29" x14ac:dyDescent="0.2">
      <c r="Y503" s="219" t="s">
        <v>776</v>
      </c>
      <c r="Z503" s="219" t="s">
        <v>777</v>
      </c>
      <c r="AA503" s="219" t="s">
        <v>1381</v>
      </c>
      <c r="AB503" s="219" t="s">
        <v>1382</v>
      </c>
      <c r="AC503" s="219" t="str">
        <f>CONCATENATE(tPrihodKorisnik[[#This Row],[Vrsta prihoda]],tPrihodKorisnik[[#This Row],[Šifra budžetskog korisnika]])</f>
        <v>7225111041001</v>
      </c>
    </row>
    <row r="504" spans="25:29" x14ac:dyDescent="0.2">
      <c r="Y504" s="219" t="s">
        <v>776</v>
      </c>
      <c r="Z504" s="219" t="s">
        <v>777</v>
      </c>
      <c r="AA504" s="219" t="s">
        <v>1383</v>
      </c>
      <c r="AB504" s="219" t="s">
        <v>1384</v>
      </c>
      <c r="AC504" s="219" t="str">
        <f>CONCATENATE(tPrihodKorisnik[[#This Row],[Vrsta prihoda]],tPrihodKorisnik[[#This Row],[Šifra budžetskog korisnika]])</f>
        <v>7225111042001</v>
      </c>
    </row>
    <row r="505" spans="25:29" x14ac:dyDescent="0.2">
      <c r="Y505" s="219" t="s">
        <v>776</v>
      </c>
      <c r="Z505" s="219" t="s">
        <v>777</v>
      </c>
      <c r="AA505" s="219" t="s">
        <v>1385</v>
      </c>
      <c r="AB505" s="219" t="s">
        <v>1386</v>
      </c>
      <c r="AC505" s="219" t="str">
        <f>CONCATENATE(tPrihodKorisnik[[#This Row],[Vrsta prihoda]],tPrihodKorisnik[[#This Row],[Šifra budžetskog korisnika]])</f>
        <v>7225111043001</v>
      </c>
    </row>
    <row r="506" spans="25:29" x14ac:dyDescent="0.2">
      <c r="Y506" s="219" t="s">
        <v>776</v>
      </c>
      <c r="Z506" s="219" t="s">
        <v>777</v>
      </c>
      <c r="AA506" s="219" t="s">
        <v>1387</v>
      </c>
      <c r="AB506" s="219" t="s">
        <v>1388</v>
      </c>
      <c r="AC506" s="219" t="str">
        <f>CONCATENATE(tPrihodKorisnik[[#This Row],[Vrsta prihoda]],tPrihodKorisnik[[#This Row],[Šifra budžetskog korisnika]])</f>
        <v>7225111044001</v>
      </c>
    </row>
    <row r="507" spans="25:29" x14ac:dyDescent="0.2">
      <c r="Y507" s="219" t="s">
        <v>776</v>
      </c>
      <c r="Z507" s="219" t="s">
        <v>777</v>
      </c>
      <c r="AA507" s="219" t="s">
        <v>1389</v>
      </c>
      <c r="AB507" s="219" t="s">
        <v>1390</v>
      </c>
      <c r="AC507" s="219" t="str">
        <f>CONCATENATE(tPrihodKorisnik[[#This Row],[Vrsta prihoda]],tPrihodKorisnik[[#This Row],[Šifra budžetskog korisnika]])</f>
        <v>7225111045001</v>
      </c>
    </row>
    <row r="508" spans="25:29" x14ac:dyDescent="0.2">
      <c r="Y508" s="219" t="s">
        <v>776</v>
      </c>
      <c r="Z508" s="219" t="s">
        <v>777</v>
      </c>
      <c r="AA508" s="219" t="s">
        <v>1391</v>
      </c>
      <c r="AB508" s="219" t="s">
        <v>1392</v>
      </c>
      <c r="AC508" s="219" t="str">
        <f>CONCATENATE(tPrihodKorisnik[[#This Row],[Vrsta prihoda]],tPrihodKorisnik[[#This Row],[Šifra budžetskog korisnika]])</f>
        <v>7225111046001</v>
      </c>
    </row>
    <row r="509" spans="25:29" x14ac:dyDescent="0.2">
      <c r="Y509" s="219" t="s">
        <v>776</v>
      </c>
      <c r="Z509" s="219" t="s">
        <v>777</v>
      </c>
      <c r="AA509" s="219" t="s">
        <v>570</v>
      </c>
      <c r="AB509" s="219" t="s">
        <v>571</v>
      </c>
      <c r="AC509" s="219" t="str">
        <f>CONCATENATE(tPrihodKorisnik[[#This Row],[Vrsta prihoda]],tPrihodKorisnik[[#This Row],[Šifra budžetskog korisnika]])</f>
        <v>7225111048001</v>
      </c>
    </row>
    <row r="510" spans="25:29" x14ac:dyDescent="0.2">
      <c r="Y510" s="219" t="s">
        <v>776</v>
      </c>
      <c r="Z510" s="219" t="s">
        <v>777</v>
      </c>
      <c r="AA510" s="219" t="s">
        <v>573</v>
      </c>
      <c r="AB510" s="219" t="s">
        <v>574</v>
      </c>
      <c r="AC510" s="219" t="str">
        <f>CONCATENATE(tPrihodKorisnik[[#This Row],[Vrsta prihoda]],tPrihodKorisnik[[#This Row],[Šifra budžetskog korisnika]])</f>
        <v>7225111049001</v>
      </c>
    </row>
    <row r="511" spans="25:29" x14ac:dyDescent="0.2">
      <c r="Y511" s="219" t="s">
        <v>776</v>
      </c>
      <c r="Z511" s="219" t="s">
        <v>777</v>
      </c>
      <c r="AA511" s="219" t="s">
        <v>576</v>
      </c>
      <c r="AB511" s="219" t="s">
        <v>577</v>
      </c>
      <c r="AC511" s="219" t="str">
        <f>CONCATENATE(tPrihodKorisnik[[#This Row],[Vrsta prihoda]],tPrihodKorisnik[[#This Row],[Šifra budžetskog korisnika]])</f>
        <v>7225111050001</v>
      </c>
    </row>
    <row r="512" spans="25:29" x14ac:dyDescent="0.2">
      <c r="Y512" s="219" t="s">
        <v>776</v>
      </c>
      <c r="Z512" s="219" t="s">
        <v>777</v>
      </c>
      <c r="AA512" s="219" t="s">
        <v>579</v>
      </c>
      <c r="AB512" s="219" t="s">
        <v>580</v>
      </c>
      <c r="AC512" s="219" t="str">
        <f>CONCATENATE(tPrihodKorisnik[[#This Row],[Vrsta prihoda]],tPrihodKorisnik[[#This Row],[Šifra budžetskog korisnika]])</f>
        <v>7225111051001</v>
      </c>
    </row>
    <row r="513" spans="25:29" x14ac:dyDescent="0.2">
      <c r="Y513" s="219" t="s">
        <v>776</v>
      </c>
      <c r="Z513" s="219" t="s">
        <v>777</v>
      </c>
      <c r="AA513" s="219" t="s">
        <v>582</v>
      </c>
      <c r="AB513" s="219" t="s">
        <v>583</v>
      </c>
      <c r="AC513" s="219" t="str">
        <f>CONCATENATE(tPrihodKorisnik[[#This Row],[Vrsta prihoda]],tPrihodKorisnik[[#This Row],[Šifra budžetskog korisnika]])</f>
        <v>7225111052001</v>
      </c>
    </row>
    <row r="514" spans="25:29" x14ac:dyDescent="0.2">
      <c r="Y514" s="219" t="s">
        <v>776</v>
      </c>
      <c r="Z514" s="219" t="s">
        <v>777</v>
      </c>
      <c r="AA514" s="219" t="s">
        <v>1393</v>
      </c>
      <c r="AB514" s="219" t="s">
        <v>1394</v>
      </c>
      <c r="AC514" s="219" t="str">
        <f>CONCATENATE(tPrihodKorisnik[[#This Row],[Vrsta prihoda]],tPrihodKorisnik[[#This Row],[Šifra budžetskog korisnika]])</f>
        <v>7225111141001</v>
      </c>
    </row>
    <row r="515" spans="25:29" x14ac:dyDescent="0.2">
      <c r="Y515" s="219" t="s">
        <v>776</v>
      </c>
      <c r="Z515" s="219" t="s">
        <v>777</v>
      </c>
      <c r="AA515" s="219" t="s">
        <v>1395</v>
      </c>
      <c r="AB515" s="219" t="s">
        <v>1396</v>
      </c>
      <c r="AC515" s="219" t="str">
        <f>CONCATENATE(tPrihodKorisnik[[#This Row],[Vrsta prihoda]],tPrihodKorisnik[[#This Row],[Šifra budžetskog korisnika]])</f>
        <v>7225111242001</v>
      </c>
    </row>
    <row r="516" spans="25:29" x14ac:dyDescent="0.2">
      <c r="Y516" s="219" t="s">
        <v>776</v>
      </c>
      <c r="Z516" s="219" t="s">
        <v>777</v>
      </c>
      <c r="AA516" s="219" t="s">
        <v>1397</v>
      </c>
      <c r="AB516" s="219" t="s">
        <v>1398</v>
      </c>
      <c r="AC516" s="219" t="str">
        <f>CONCATENATE(tPrihodKorisnik[[#This Row],[Vrsta prihoda]],tPrihodKorisnik[[#This Row],[Šifra budžetskog korisnika]])</f>
        <v>7225111344001</v>
      </c>
    </row>
    <row r="517" spans="25:29" x14ac:dyDescent="0.2">
      <c r="Y517" s="219" t="s">
        <v>776</v>
      </c>
      <c r="Z517" s="219" t="s">
        <v>777</v>
      </c>
      <c r="AA517" s="219" t="s">
        <v>1399</v>
      </c>
      <c r="AB517" s="219" t="s">
        <v>1400</v>
      </c>
      <c r="AC517" s="219" t="str">
        <f>CONCATENATE(tPrihodKorisnik[[#This Row],[Vrsta prihoda]],tPrihodKorisnik[[#This Row],[Šifra budžetskog korisnika]])</f>
        <v>7225111445001</v>
      </c>
    </row>
    <row r="518" spans="25:29" x14ac:dyDescent="0.2">
      <c r="Y518" s="219" t="s">
        <v>776</v>
      </c>
      <c r="Z518" s="219" t="s">
        <v>777</v>
      </c>
      <c r="AA518" s="219" t="s">
        <v>1401</v>
      </c>
      <c r="AB518" s="219" t="s">
        <v>1402</v>
      </c>
      <c r="AC518" s="219" t="str">
        <f>CONCATENATE(tPrihodKorisnik[[#This Row],[Vrsta prihoda]],tPrihodKorisnik[[#This Row],[Šifra budžetskog korisnika]])</f>
        <v>7225111447001</v>
      </c>
    </row>
    <row r="519" spans="25:29" x14ac:dyDescent="0.2">
      <c r="Y519" s="219" t="s">
        <v>776</v>
      </c>
      <c r="Z519" s="219" t="s">
        <v>777</v>
      </c>
      <c r="AA519" s="219" t="s">
        <v>1403</v>
      </c>
      <c r="AB519" s="219" t="s">
        <v>1404</v>
      </c>
      <c r="AC519" s="219" t="str">
        <f>CONCATENATE(tPrihodKorisnik[[#This Row],[Vrsta prihoda]],tPrihodKorisnik[[#This Row],[Šifra budžetskog korisnika]])</f>
        <v>7225111546001</v>
      </c>
    </row>
    <row r="520" spans="25:29" x14ac:dyDescent="0.2">
      <c r="Y520" s="219" t="s">
        <v>776</v>
      </c>
      <c r="Z520" s="219" t="s">
        <v>777</v>
      </c>
      <c r="AA520" s="219" t="s">
        <v>1405</v>
      </c>
      <c r="AB520" s="219" t="s">
        <v>1406</v>
      </c>
      <c r="AC520" s="219" t="str">
        <f>CONCATENATE(tPrihodKorisnik[[#This Row],[Vrsta prihoda]],tPrihodKorisnik[[#This Row],[Šifra budžetskog korisnika]])</f>
        <v>7225111546002</v>
      </c>
    </row>
    <row r="521" spans="25:29" x14ac:dyDescent="0.2">
      <c r="Y521" s="219" t="s">
        <v>776</v>
      </c>
      <c r="Z521" s="219" t="s">
        <v>777</v>
      </c>
      <c r="AA521" s="219" t="s">
        <v>1407</v>
      </c>
      <c r="AB521" s="219" t="s">
        <v>1408</v>
      </c>
      <c r="AC521" s="219" t="str">
        <f>CONCATENATE(tPrihodKorisnik[[#This Row],[Vrsta prihoda]],tPrihodKorisnik[[#This Row],[Šifra budžetskog korisnika]])</f>
        <v>7225111546003</v>
      </c>
    </row>
    <row r="522" spans="25:29" x14ac:dyDescent="0.2">
      <c r="Y522" s="219" t="s">
        <v>776</v>
      </c>
      <c r="Z522" s="219" t="s">
        <v>777</v>
      </c>
      <c r="AA522" s="219" t="s">
        <v>1409</v>
      </c>
      <c r="AB522" s="219" t="s">
        <v>1410</v>
      </c>
      <c r="AC522" s="219" t="str">
        <f>CONCATENATE(tPrihodKorisnik[[#This Row],[Vrsta prihoda]],tPrihodKorisnik[[#This Row],[Šifra budžetskog korisnika]])</f>
        <v>7225111546004</v>
      </c>
    </row>
    <row r="523" spans="25:29" x14ac:dyDescent="0.2">
      <c r="Y523" s="219" t="s">
        <v>776</v>
      </c>
      <c r="Z523" s="219" t="s">
        <v>777</v>
      </c>
      <c r="AA523" s="219" t="s">
        <v>1411</v>
      </c>
      <c r="AB523" s="219" t="s">
        <v>1412</v>
      </c>
      <c r="AC523" s="219" t="str">
        <f>CONCATENATE(tPrihodKorisnik[[#This Row],[Vrsta prihoda]],tPrihodKorisnik[[#This Row],[Šifra budžetskog korisnika]])</f>
        <v>7225111546005</v>
      </c>
    </row>
    <row r="524" spans="25:29" x14ac:dyDescent="0.2">
      <c r="Y524" s="219" t="s">
        <v>776</v>
      </c>
      <c r="Z524" s="219" t="s">
        <v>777</v>
      </c>
      <c r="AA524" s="219" t="s">
        <v>1413</v>
      </c>
      <c r="AB524" s="219" t="s">
        <v>1414</v>
      </c>
      <c r="AC524" s="219" t="str">
        <f>CONCATENATE(tPrihodKorisnik[[#This Row],[Vrsta prihoda]],tPrihodKorisnik[[#This Row],[Šifra budžetskog korisnika]])</f>
        <v>7225111548001</v>
      </c>
    </row>
    <row r="525" spans="25:29" x14ac:dyDescent="0.2">
      <c r="Y525" s="219" t="s">
        <v>776</v>
      </c>
      <c r="Z525" s="219" t="s">
        <v>777</v>
      </c>
      <c r="AA525" s="219" t="s">
        <v>1415</v>
      </c>
      <c r="AB525" s="219" t="s">
        <v>1416</v>
      </c>
      <c r="AC525" s="219" t="str">
        <f>CONCATENATE(tPrihodKorisnik[[#This Row],[Vrsta prihoda]],tPrihodKorisnik[[#This Row],[Šifra budžetskog korisnika]])</f>
        <v>7225111648001</v>
      </c>
    </row>
    <row r="526" spans="25:29" x14ac:dyDescent="0.2">
      <c r="Y526" s="219" t="s">
        <v>776</v>
      </c>
      <c r="Z526" s="219" t="s">
        <v>777</v>
      </c>
      <c r="AA526" s="219" t="s">
        <v>1417</v>
      </c>
      <c r="AB526" s="219" t="s">
        <v>1418</v>
      </c>
      <c r="AC526" s="219" t="str">
        <f>CONCATENATE(tPrihodKorisnik[[#This Row],[Vrsta prihoda]],tPrihodKorisnik[[#This Row],[Šifra budžetskog korisnika]])</f>
        <v>7225111855000</v>
      </c>
    </row>
    <row r="527" spans="25:29" x14ac:dyDescent="0.2">
      <c r="Y527" s="219" t="s">
        <v>776</v>
      </c>
      <c r="Z527" s="219" t="s">
        <v>777</v>
      </c>
      <c r="AA527" s="219" t="s">
        <v>1419</v>
      </c>
      <c r="AB527" s="219" t="s">
        <v>1420</v>
      </c>
      <c r="AC527" s="219" t="str">
        <f>CONCATENATE(tPrihodKorisnik[[#This Row],[Vrsta prihoda]],tPrihodKorisnik[[#This Row],[Šifra budžetskog korisnika]])</f>
        <v>7225111855001</v>
      </c>
    </row>
    <row r="528" spans="25:29" x14ac:dyDescent="0.2">
      <c r="Y528" s="219" t="s">
        <v>776</v>
      </c>
      <c r="Z528" s="219" t="s">
        <v>777</v>
      </c>
      <c r="AA528" s="219" t="s">
        <v>1421</v>
      </c>
      <c r="AB528" s="219" t="s">
        <v>1422</v>
      </c>
      <c r="AC528" s="219" t="str">
        <f>CONCATENATE(tPrihodKorisnik[[#This Row],[Vrsta prihoda]],tPrihodKorisnik[[#This Row],[Šifra budžetskog korisnika]])</f>
        <v>7225111855009</v>
      </c>
    </row>
    <row r="529" spans="25:29" x14ac:dyDescent="0.2">
      <c r="Y529" s="219" t="s">
        <v>776</v>
      </c>
      <c r="Z529" s="219" t="s">
        <v>777</v>
      </c>
      <c r="AA529" s="219" t="s">
        <v>1423</v>
      </c>
      <c r="AB529" s="219" t="s">
        <v>1424</v>
      </c>
      <c r="AC529" s="219" t="str">
        <f>CONCATENATE(tPrihodKorisnik[[#This Row],[Vrsta prihoda]],tPrihodKorisnik[[#This Row],[Šifra budžetskog korisnika]])</f>
        <v>7225111956001</v>
      </c>
    </row>
    <row r="530" spans="25:29" x14ac:dyDescent="0.2">
      <c r="Y530" s="219" t="s">
        <v>776</v>
      </c>
      <c r="Z530" s="219" t="s">
        <v>777</v>
      </c>
      <c r="AA530" s="219" t="s">
        <v>1425</v>
      </c>
      <c r="AB530" s="219" t="s">
        <v>1426</v>
      </c>
      <c r="AC530" s="219" t="str">
        <f>CONCATENATE(tPrihodKorisnik[[#This Row],[Vrsta prihoda]],tPrihodKorisnik[[#This Row],[Šifra budžetskog korisnika]])</f>
        <v>7225111957001</v>
      </c>
    </row>
    <row r="531" spans="25:29" x14ac:dyDescent="0.2">
      <c r="Y531" s="219" t="s">
        <v>776</v>
      </c>
      <c r="Z531" s="219" t="s">
        <v>777</v>
      </c>
      <c r="AA531" s="219" t="s">
        <v>1427</v>
      </c>
      <c r="AB531" s="219" t="s">
        <v>1428</v>
      </c>
      <c r="AC531" s="219" t="str">
        <f>CONCATENATE(tPrihodKorisnik[[#This Row],[Vrsta prihoda]],tPrihodKorisnik[[#This Row],[Šifra budžetskog korisnika]])</f>
        <v>7225112058001</v>
      </c>
    </row>
    <row r="532" spans="25:29" x14ac:dyDescent="0.2">
      <c r="Y532" s="219" t="s">
        <v>776</v>
      </c>
      <c r="Z532" s="219" t="s">
        <v>777</v>
      </c>
      <c r="AA532" s="219" t="s">
        <v>1429</v>
      </c>
      <c r="AB532" s="219" t="s">
        <v>1430</v>
      </c>
      <c r="AC532" s="219" t="str">
        <f>CONCATENATE(tPrihodKorisnik[[#This Row],[Vrsta prihoda]],tPrihodKorisnik[[#This Row],[Šifra budžetskog korisnika]])</f>
        <v>7225112159001</v>
      </c>
    </row>
    <row r="533" spans="25:29" x14ac:dyDescent="0.2">
      <c r="Y533" s="219" t="s">
        <v>776</v>
      </c>
      <c r="Z533" s="219" t="s">
        <v>777</v>
      </c>
      <c r="AA533" s="219" t="s">
        <v>1431</v>
      </c>
      <c r="AB533" s="219" t="s">
        <v>1432</v>
      </c>
      <c r="AC533" s="219" t="str">
        <f>CONCATENATE(tPrihodKorisnik[[#This Row],[Vrsta prihoda]],tPrihodKorisnik[[#This Row],[Šifra budžetskog korisnika]])</f>
        <v>7225112260001</v>
      </c>
    </row>
    <row r="534" spans="25:29" x14ac:dyDescent="0.2">
      <c r="Y534" s="219" t="s">
        <v>776</v>
      </c>
      <c r="Z534" s="219" t="s">
        <v>777</v>
      </c>
      <c r="AA534" s="219" t="s">
        <v>1433</v>
      </c>
      <c r="AB534" s="219" t="s">
        <v>1434</v>
      </c>
      <c r="AC534" s="219" t="str">
        <f>CONCATENATE(tPrihodKorisnik[[#This Row],[Vrsta prihoda]],tPrihodKorisnik[[#This Row],[Šifra budžetskog korisnika]])</f>
        <v>7225113170001</v>
      </c>
    </row>
    <row r="535" spans="25:29" x14ac:dyDescent="0.2">
      <c r="Y535" s="219" t="s">
        <v>776</v>
      </c>
      <c r="Z535" s="219" t="s">
        <v>777</v>
      </c>
      <c r="AA535" s="219" t="s">
        <v>1435</v>
      </c>
      <c r="AB535" s="219" t="s">
        <v>1436</v>
      </c>
      <c r="AC535" s="219" t="str">
        <f>CONCATENATE(tPrihodKorisnik[[#This Row],[Vrsta prihoda]],tPrihodKorisnik[[#This Row],[Šifra budžetskog korisnika]])</f>
        <v>7225110420001</v>
      </c>
    </row>
    <row r="536" spans="25:29" x14ac:dyDescent="0.2">
      <c r="Y536" s="219" t="s">
        <v>776</v>
      </c>
      <c r="Z536" s="219" t="s">
        <v>777</v>
      </c>
      <c r="AA536" s="219" t="s">
        <v>1437</v>
      </c>
      <c r="AB536" s="219" t="s">
        <v>1438</v>
      </c>
      <c r="AC536" s="219" t="str">
        <f>CONCATENATE(tPrihodKorisnik[[#This Row],[Vrsta prihoda]],tPrihodKorisnik[[#This Row],[Šifra budžetskog korisnika]])</f>
        <v>7225110834000</v>
      </c>
    </row>
    <row r="537" spans="25:29" x14ac:dyDescent="0.2">
      <c r="Y537" s="219" t="s">
        <v>776</v>
      </c>
      <c r="Z537" s="219" t="s">
        <v>777</v>
      </c>
      <c r="AA537" s="219" t="s">
        <v>1439</v>
      </c>
      <c r="AB537" s="219" t="s">
        <v>1440</v>
      </c>
      <c r="AC537" s="219" t="str">
        <f>CONCATENATE(tPrihodKorisnik[[#This Row],[Vrsta prihoda]],tPrihodKorisnik[[#This Row],[Šifra budžetskog korisnika]])</f>
        <v>7225110834001</v>
      </c>
    </row>
    <row r="538" spans="25:29" x14ac:dyDescent="0.2">
      <c r="Y538" s="219" t="s">
        <v>776</v>
      </c>
      <c r="Z538" s="219" t="s">
        <v>777</v>
      </c>
      <c r="AA538" s="219" t="s">
        <v>1441</v>
      </c>
      <c r="AB538" s="219" t="s">
        <v>1442</v>
      </c>
      <c r="AC538" s="219" t="str">
        <f>CONCATENATE(tPrihodKorisnik[[#This Row],[Vrsta prihoda]],tPrihodKorisnik[[#This Row],[Šifra budžetskog korisnika]])</f>
        <v>7225110834002</v>
      </c>
    </row>
    <row r="539" spans="25:29" x14ac:dyDescent="0.2">
      <c r="Y539" s="219" t="s">
        <v>776</v>
      </c>
      <c r="Z539" s="219" t="s">
        <v>777</v>
      </c>
      <c r="AA539" s="219" t="s">
        <v>1443</v>
      </c>
      <c r="AB539" s="219" t="s">
        <v>1444</v>
      </c>
      <c r="AC539" s="219" t="str">
        <f>CONCATENATE(tPrihodKorisnik[[#This Row],[Vrsta prihoda]],tPrihodKorisnik[[#This Row],[Šifra budžetskog korisnika]])</f>
        <v>7225110834003</v>
      </c>
    </row>
    <row r="540" spans="25:29" x14ac:dyDescent="0.2">
      <c r="Y540" s="219" t="s">
        <v>776</v>
      </c>
      <c r="Z540" s="219" t="s">
        <v>777</v>
      </c>
      <c r="AA540" s="219" t="s">
        <v>1445</v>
      </c>
      <c r="AB540" s="219" t="s">
        <v>1446</v>
      </c>
      <c r="AC540" s="219" t="str">
        <f>CONCATENATE(tPrihodKorisnik[[#This Row],[Vrsta prihoda]],tPrihodKorisnik[[#This Row],[Šifra budžetskog korisnika]])</f>
        <v>7225110834004</v>
      </c>
    </row>
    <row r="541" spans="25:29" x14ac:dyDescent="0.2">
      <c r="Y541" s="219" t="s">
        <v>776</v>
      </c>
      <c r="Z541" s="219" t="s">
        <v>777</v>
      </c>
      <c r="AA541" s="219" t="s">
        <v>1447</v>
      </c>
      <c r="AB541" s="219" t="s">
        <v>1448</v>
      </c>
      <c r="AC541" s="219" t="str">
        <f>CONCATENATE(tPrihodKorisnik[[#This Row],[Vrsta prihoda]],tPrihodKorisnik[[#This Row],[Šifra budžetskog korisnika]])</f>
        <v>7225110834005</v>
      </c>
    </row>
    <row r="542" spans="25:29" x14ac:dyDescent="0.2">
      <c r="Y542" s="219" t="s">
        <v>776</v>
      </c>
      <c r="Z542" s="219" t="s">
        <v>777</v>
      </c>
      <c r="AA542" s="219" t="s">
        <v>1449</v>
      </c>
      <c r="AB542" s="219" t="s">
        <v>1450</v>
      </c>
      <c r="AC542" s="219" t="str">
        <f>CONCATENATE(tPrihodKorisnik[[#This Row],[Vrsta prihoda]],tPrihodKorisnik[[#This Row],[Šifra budžetskog korisnika]])</f>
        <v>7225110834006</v>
      </c>
    </row>
    <row r="543" spans="25:29" x14ac:dyDescent="0.2">
      <c r="Y543" s="219" t="s">
        <v>776</v>
      </c>
      <c r="Z543" s="219" t="s">
        <v>777</v>
      </c>
      <c r="AA543" s="219" t="s">
        <v>1451</v>
      </c>
      <c r="AB543" s="219" t="s">
        <v>1452</v>
      </c>
      <c r="AC543" s="219" t="str">
        <f>CONCATENATE(tPrihodKorisnik[[#This Row],[Vrsta prihoda]],tPrihodKorisnik[[#This Row],[Šifra budžetskog korisnika]])</f>
        <v>7225110834007</v>
      </c>
    </row>
    <row r="544" spans="25:29" x14ac:dyDescent="0.2">
      <c r="Y544" s="219" t="s">
        <v>776</v>
      </c>
      <c r="Z544" s="219" t="s">
        <v>777</v>
      </c>
      <c r="AA544" s="219" t="s">
        <v>1453</v>
      </c>
      <c r="AB544" s="219" t="s">
        <v>1454</v>
      </c>
      <c r="AC544" s="219" t="str">
        <f>CONCATENATE(tPrihodKorisnik[[#This Row],[Vrsta prihoda]],tPrihodKorisnik[[#This Row],[Šifra budžetskog korisnika]])</f>
        <v>7225110834008</v>
      </c>
    </row>
    <row r="545" spans="25:29" x14ac:dyDescent="0.2">
      <c r="Y545" s="219" t="s">
        <v>776</v>
      </c>
      <c r="Z545" s="219" t="s">
        <v>777</v>
      </c>
      <c r="AA545" s="219" t="s">
        <v>1455</v>
      </c>
      <c r="AB545" s="219" t="s">
        <v>1456</v>
      </c>
      <c r="AC545" s="219" t="str">
        <f>CONCATENATE(tPrihodKorisnik[[#This Row],[Vrsta prihoda]],tPrihodKorisnik[[#This Row],[Šifra budžetskog korisnika]])</f>
        <v>7225110834009</v>
      </c>
    </row>
    <row r="546" spans="25:29" x14ac:dyDescent="0.2">
      <c r="Y546" s="219" t="s">
        <v>776</v>
      </c>
      <c r="Z546" s="219" t="s">
        <v>777</v>
      </c>
      <c r="AA546" s="219" t="s">
        <v>1457</v>
      </c>
      <c r="AB546" s="219" t="s">
        <v>1458</v>
      </c>
      <c r="AC546" s="219" t="str">
        <f>CONCATENATE(tPrihodKorisnik[[#This Row],[Vrsta prihoda]],tPrihodKorisnik[[#This Row],[Šifra budžetskog korisnika]])</f>
        <v>7225110923005</v>
      </c>
    </row>
    <row r="547" spans="25:29" x14ac:dyDescent="0.2">
      <c r="Y547" s="219" t="s">
        <v>776</v>
      </c>
      <c r="Z547" s="219" t="s">
        <v>777</v>
      </c>
      <c r="AA547" s="219" t="s">
        <v>585</v>
      </c>
      <c r="AB547" s="219" t="s">
        <v>586</v>
      </c>
      <c r="AC547" s="219" t="str">
        <f>CONCATENATE(tPrihodKorisnik[[#This Row],[Vrsta prihoda]],tPrihodKorisnik[[#This Row],[Šifra budžetskog korisnika]])</f>
        <v>7225111060001</v>
      </c>
    </row>
    <row r="548" spans="25:29" x14ac:dyDescent="0.2">
      <c r="Y548" s="219" t="s">
        <v>776</v>
      </c>
      <c r="Z548" s="219" t="s">
        <v>777</v>
      </c>
      <c r="AA548" s="219" t="s">
        <v>588</v>
      </c>
      <c r="AB548" s="219" t="s">
        <v>589</v>
      </c>
      <c r="AC548" s="219" t="str">
        <f>CONCATENATE(tPrihodKorisnik[[#This Row],[Vrsta prihoda]],tPrihodKorisnik[[#This Row],[Šifra budžetskog korisnika]])</f>
        <v>7225111061001</v>
      </c>
    </row>
    <row r="549" spans="25:29" x14ac:dyDescent="0.2">
      <c r="Y549" s="219" t="s">
        <v>776</v>
      </c>
      <c r="Z549" s="219" t="s">
        <v>777</v>
      </c>
      <c r="AA549" s="219" t="s">
        <v>591</v>
      </c>
      <c r="AB549" s="219" t="s">
        <v>592</v>
      </c>
      <c r="AC549" s="219" t="str">
        <f>CONCATENATE(tPrihodKorisnik[[#This Row],[Vrsta prihoda]],tPrihodKorisnik[[#This Row],[Šifra budžetskog korisnika]])</f>
        <v>7225111062001</v>
      </c>
    </row>
    <row r="550" spans="25:29" x14ac:dyDescent="0.2">
      <c r="Y550" s="219" t="s">
        <v>776</v>
      </c>
      <c r="Z550" s="219" t="s">
        <v>777</v>
      </c>
      <c r="AA550" s="219" t="s">
        <v>594</v>
      </c>
      <c r="AB550" s="219" t="s">
        <v>595</v>
      </c>
      <c r="AC550" s="219" t="str">
        <f>CONCATENATE(tPrihodKorisnik[[#This Row],[Vrsta prihoda]],tPrihodKorisnik[[#This Row],[Šifra budžetskog korisnika]])</f>
        <v>7225111063001</v>
      </c>
    </row>
    <row r="551" spans="25:29" x14ac:dyDescent="0.2">
      <c r="Y551" s="219" t="s">
        <v>776</v>
      </c>
      <c r="Z551" s="219" t="s">
        <v>777</v>
      </c>
      <c r="AA551" s="219" t="s">
        <v>597</v>
      </c>
      <c r="AB551" s="219" t="s">
        <v>598</v>
      </c>
      <c r="AC551" s="219" t="str">
        <f>CONCATENATE(tPrihodKorisnik[[#This Row],[Vrsta prihoda]],tPrihodKorisnik[[#This Row],[Šifra budžetskog korisnika]])</f>
        <v>7225111064001</v>
      </c>
    </row>
    <row r="552" spans="25:29" x14ac:dyDescent="0.2">
      <c r="Y552" s="219" t="s">
        <v>776</v>
      </c>
      <c r="Z552" s="219" t="s">
        <v>777</v>
      </c>
      <c r="AA552" s="219" t="s">
        <v>599</v>
      </c>
      <c r="AB552" s="219" t="s">
        <v>600</v>
      </c>
      <c r="AC552" s="219" t="str">
        <f>CONCATENATE(tPrihodKorisnik[[#This Row],[Vrsta prihoda]],tPrihodKorisnik[[#This Row],[Šifra budžetskog korisnika]])</f>
        <v>7225111065001</v>
      </c>
    </row>
    <row r="553" spans="25:29" x14ac:dyDescent="0.2">
      <c r="Y553" s="219" t="s">
        <v>776</v>
      </c>
      <c r="Z553" s="219" t="s">
        <v>777</v>
      </c>
      <c r="AA553" s="219" t="s">
        <v>601</v>
      </c>
      <c r="AB553" s="219" t="s">
        <v>602</v>
      </c>
      <c r="AC553" s="219" t="str">
        <f>CONCATENATE(tPrihodKorisnik[[#This Row],[Vrsta prihoda]],tPrihodKorisnik[[#This Row],[Šifra budžetskog korisnika]])</f>
        <v>7225111066001</v>
      </c>
    </row>
    <row r="554" spans="25:29" x14ac:dyDescent="0.2">
      <c r="Y554" s="219" t="s">
        <v>776</v>
      </c>
      <c r="Z554" s="219" t="s">
        <v>777</v>
      </c>
      <c r="AA554" s="219" t="s">
        <v>604</v>
      </c>
      <c r="AB554" s="219" t="s">
        <v>605</v>
      </c>
      <c r="AC554" s="219" t="str">
        <f>CONCATENATE(tPrihodKorisnik[[#This Row],[Vrsta prihoda]],tPrihodKorisnik[[#This Row],[Šifra budžetskog korisnika]])</f>
        <v>7225111067001</v>
      </c>
    </row>
    <row r="555" spans="25:29" x14ac:dyDescent="0.2">
      <c r="Y555" s="219" t="s">
        <v>776</v>
      </c>
      <c r="Z555" s="219" t="s">
        <v>777</v>
      </c>
      <c r="AA555" s="219" t="s">
        <v>607</v>
      </c>
      <c r="AB555" s="219" t="s">
        <v>608</v>
      </c>
      <c r="AC555" s="219" t="str">
        <f>CONCATENATE(tPrihodKorisnik[[#This Row],[Vrsta prihoda]],tPrihodKorisnik[[#This Row],[Šifra budžetskog korisnika]])</f>
        <v>7225111068001</v>
      </c>
    </row>
    <row r="556" spans="25:29" x14ac:dyDescent="0.2">
      <c r="Y556" s="219" t="s">
        <v>776</v>
      </c>
      <c r="Z556" s="219" t="s">
        <v>777</v>
      </c>
      <c r="AA556" s="219" t="s">
        <v>610</v>
      </c>
      <c r="AB556" s="219" t="s">
        <v>611</v>
      </c>
      <c r="AC556" s="219" t="str">
        <f>CONCATENATE(tPrihodKorisnik[[#This Row],[Vrsta prihoda]],tPrihodKorisnik[[#This Row],[Šifra budžetskog korisnika]])</f>
        <v>7225111069001</v>
      </c>
    </row>
    <row r="557" spans="25:29" x14ac:dyDescent="0.2">
      <c r="Y557" s="219" t="s">
        <v>776</v>
      </c>
      <c r="Z557" s="219" t="s">
        <v>777</v>
      </c>
      <c r="AA557" s="219" t="s">
        <v>613</v>
      </c>
      <c r="AB557" s="219" t="s">
        <v>614</v>
      </c>
      <c r="AC557" s="219" t="str">
        <f>CONCATENATE(tPrihodKorisnik[[#This Row],[Vrsta prihoda]],tPrihodKorisnik[[#This Row],[Šifra budžetskog korisnika]])</f>
        <v>7225111070001</v>
      </c>
    </row>
    <row r="558" spans="25:29" x14ac:dyDescent="0.2">
      <c r="Y558" s="219" t="s">
        <v>776</v>
      </c>
      <c r="Z558" s="219" t="s">
        <v>777</v>
      </c>
      <c r="AA558" s="219" t="s">
        <v>616</v>
      </c>
      <c r="AB558" s="219" t="s">
        <v>617</v>
      </c>
      <c r="AC558" s="219" t="str">
        <f>CONCATENATE(tPrihodKorisnik[[#This Row],[Vrsta prihoda]],tPrihodKorisnik[[#This Row],[Šifra budžetskog korisnika]])</f>
        <v>7225111071001</v>
      </c>
    </row>
    <row r="559" spans="25:29" x14ac:dyDescent="0.2">
      <c r="Y559" s="219" t="s">
        <v>776</v>
      </c>
      <c r="Z559" s="219" t="s">
        <v>777</v>
      </c>
      <c r="AA559" s="219" t="s">
        <v>619</v>
      </c>
      <c r="AB559" s="219" t="s">
        <v>620</v>
      </c>
      <c r="AC559" s="219" t="str">
        <f>CONCATENATE(tPrihodKorisnik[[#This Row],[Vrsta prihoda]],tPrihodKorisnik[[#This Row],[Šifra budžetskog korisnika]])</f>
        <v>7225111072001</v>
      </c>
    </row>
    <row r="560" spans="25:29" x14ac:dyDescent="0.2">
      <c r="Y560" s="219" t="s">
        <v>776</v>
      </c>
      <c r="Z560" s="219" t="s">
        <v>777</v>
      </c>
      <c r="AA560" s="219" t="s">
        <v>622</v>
      </c>
      <c r="AB560" s="219" t="s">
        <v>623</v>
      </c>
      <c r="AC560" s="219" t="str">
        <f>CONCATENATE(tPrihodKorisnik[[#This Row],[Vrsta prihoda]],tPrihodKorisnik[[#This Row],[Šifra budžetskog korisnika]])</f>
        <v>7225111073001</v>
      </c>
    </row>
    <row r="561" spans="25:29" x14ac:dyDescent="0.2">
      <c r="Y561" s="219" t="s">
        <v>776</v>
      </c>
      <c r="Z561" s="219" t="s">
        <v>777</v>
      </c>
      <c r="AA561" s="219" t="s">
        <v>625</v>
      </c>
      <c r="AB561" s="219" t="s">
        <v>626</v>
      </c>
      <c r="AC561" s="219" t="str">
        <f>CONCATENATE(tPrihodKorisnik[[#This Row],[Vrsta prihoda]],tPrihodKorisnik[[#This Row],[Šifra budžetskog korisnika]])</f>
        <v>7225111074001</v>
      </c>
    </row>
    <row r="562" spans="25:29" x14ac:dyDescent="0.2">
      <c r="Y562" s="219" t="s">
        <v>776</v>
      </c>
      <c r="Z562" s="219" t="s">
        <v>777</v>
      </c>
      <c r="AA562" s="219" t="s">
        <v>628</v>
      </c>
      <c r="AB562" s="219" t="s">
        <v>629</v>
      </c>
      <c r="AC562" s="219" t="str">
        <f>CONCATENATE(tPrihodKorisnik[[#This Row],[Vrsta prihoda]],tPrihodKorisnik[[#This Row],[Šifra budžetskog korisnika]])</f>
        <v>7225111075001</v>
      </c>
    </row>
    <row r="563" spans="25:29" x14ac:dyDescent="0.2">
      <c r="Y563" s="219" t="s">
        <v>776</v>
      </c>
      <c r="Z563" s="219" t="s">
        <v>777</v>
      </c>
      <c r="AA563" s="219" t="s">
        <v>631</v>
      </c>
      <c r="AB563" s="219" t="s">
        <v>632</v>
      </c>
      <c r="AC563" s="219" t="str">
        <f>CONCATENATE(tPrihodKorisnik[[#This Row],[Vrsta prihoda]],tPrihodKorisnik[[#This Row],[Šifra budžetskog korisnika]])</f>
        <v>7225111076001</v>
      </c>
    </row>
    <row r="564" spans="25:29" x14ac:dyDescent="0.2">
      <c r="Y564" s="219" t="s">
        <v>776</v>
      </c>
      <c r="Z564" s="219" t="s">
        <v>777</v>
      </c>
      <c r="AA564" s="219" t="s">
        <v>634</v>
      </c>
      <c r="AB564" s="219" t="s">
        <v>635</v>
      </c>
      <c r="AC564" s="219" t="str">
        <f>CONCATENATE(tPrihodKorisnik[[#This Row],[Vrsta prihoda]],tPrihodKorisnik[[#This Row],[Šifra budžetskog korisnika]])</f>
        <v>7225111077001</v>
      </c>
    </row>
    <row r="565" spans="25:29" x14ac:dyDescent="0.2">
      <c r="Y565" s="219" t="s">
        <v>776</v>
      </c>
      <c r="Z565" s="219" t="s">
        <v>777</v>
      </c>
      <c r="AA565" s="219" t="s">
        <v>637</v>
      </c>
      <c r="AB565" s="219" t="s">
        <v>638</v>
      </c>
      <c r="AC565" s="219" t="str">
        <f>CONCATENATE(tPrihodKorisnik[[#This Row],[Vrsta prihoda]],tPrihodKorisnik[[#This Row],[Šifra budžetskog korisnika]])</f>
        <v>7225111078001</v>
      </c>
    </row>
    <row r="566" spans="25:29" x14ac:dyDescent="0.2">
      <c r="Y566" s="219" t="s">
        <v>776</v>
      </c>
      <c r="Z566" s="219" t="s">
        <v>777</v>
      </c>
      <c r="AA566" s="219" t="s">
        <v>1459</v>
      </c>
      <c r="AB566" s="219" t="s">
        <v>1460</v>
      </c>
      <c r="AC566" s="219" t="str">
        <f>CONCATENATE(tPrihodKorisnik[[#This Row],[Vrsta prihoda]],tPrihodKorisnik[[#This Row],[Šifra budžetskog korisnika]])</f>
        <v>7225110205001</v>
      </c>
    </row>
    <row r="567" spans="25:29" x14ac:dyDescent="0.2">
      <c r="Y567" s="219" t="s">
        <v>776</v>
      </c>
      <c r="Z567" s="219" t="s">
        <v>777</v>
      </c>
      <c r="AA567" s="219" t="s">
        <v>1461</v>
      </c>
      <c r="AB567" s="219" t="s">
        <v>1462</v>
      </c>
      <c r="AC567" s="219" t="str">
        <f>CONCATENATE(tPrihodKorisnik[[#This Row],[Vrsta prihoda]],tPrihodKorisnik[[#This Row],[Šifra budžetskog korisnika]])</f>
        <v>7225110712111</v>
      </c>
    </row>
    <row r="568" spans="25:29" x14ac:dyDescent="0.2">
      <c r="Y568" s="219" t="s">
        <v>776</v>
      </c>
      <c r="Z568" s="219" t="s">
        <v>777</v>
      </c>
      <c r="AA568" s="219" t="s">
        <v>1463</v>
      </c>
      <c r="AB568" s="219" t="s">
        <v>1464</v>
      </c>
      <c r="AC568" s="219" t="str">
        <f>CONCATENATE(tPrihodKorisnik[[#This Row],[Vrsta prihoda]],tPrihodKorisnik[[#This Row],[Šifra budžetskog korisnika]])</f>
        <v>7225110712243</v>
      </c>
    </row>
    <row r="569" spans="25:29" x14ac:dyDescent="0.2">
      <c r="Y569" s="219" t="s">
        <v>776</v>
      </c>
      <c r="Z569" s="219" t="s">
        <v>777</v>
      </c>
      <c r="AA569" s="219" t="s">
        <v>1465</v>
      </c>
      <c r="AB569" s="219" t="s">
        <v>1466</v>
      </c>
      <c r="AC569" s="219" t="str">
        <f>CONCATENATE(tPrihodKorisnik[[#This Row],[Vrsta prihoda]],tPrihodKorisnik[[#This Row],[Šifra budžetskog korisnika]])</f>
        <v>7225110712244</v>
      </c>
    </row>
    <row r="570" spans="25:29" x14ac:dyDescent="0.2">
      <c r="Y570" s="219" t="s">
        <v>776</v>
      </c>
      <c r="Z570" s="219" t="s">
        <v>777</v>
      </c>
      <c r="AA570" s="219" t="s">
        <v>1467</v>
      </c>
      <c r="AB570" s="219" t="s">
        <v>1468</v>
      </c>
      <c r="AC570" s="219" t="str">
        <f>CONCATENATE(tPrihodKorisnik[[#This Row],[Vrsta prihoda]],tPrihodKorisnik[[#This Row],[Šifra budžetskog korisnika]])</f>
        <v>7225110712246</v>
      </c>
    </row>
    <row r="571" spans="25:29" x14ac:dyDescent="0.2">
      <c r="Y571" s="219" t="s">
        <v>776</v>
      </c>
      <c r="Z571" s="219" t="s">
        <v>777</v>
      </c>
      <c r="AA571" s="219" t="s">
        <v>1469</v>
      </c>
      <c r="AB571" s="219" t="s">
        <v>1468</v>
      </c>
      <c r="AC571" s="219" t="str">
        <f>CONCATENATE(tPrihodKorisnik[[#This Row],[Vrsta prihoda]],tPrihodKorisnik[[#This Row],[Šifra budžetskog korisnika]])</f>
        <v>7225110712322</v>
      </c>
    </row>
    <row r="572" spans="25:29" x14ac:dyDescent="0.2">
      <c r="Y572" s="219" t="s">
        <v>776</v>
      </c>
      <c r="Z572" s="219" t="s">
        <v>777</v>
      </c>
      <c r="AA572" s="219" t="s">
        <v>1470</v>
      </c>
      <c r="AB572" s="219" t="s">
        <v>1471</v>
      </c>
      <c r="AC572" s="219" t="str">
        <f>CONCATENATE(tPrihodKorisnik[[#This Row],[Vrsta prihoda]],tPrihodKorisnik[[#This Row],[Šifra budžetskog korisnika]])</f>
        <v>7225110712421</v>
      </c>
    </row>
    <row r="573" spans="25:29" x14ac:dyDescent="0.2">
      <c r="Y573" s="219" t="s">
        <v>776</v>
      </c>
      <c r="Z573" s="219" t="s">
        <v>777</v>
      </c>
      <c r="AA573" s="219" t="s">
        <v>1472</v>
      </c>
      <c r="AB573" s="219" t="s">
        <v>1473</v>
      </c>
      <c r="AC573" s="219" t="str">
        <f>CONCATENATE(tPrihodKorisnik[[#This Row],[Vrsta prihoda]],tPrihodKorisnik[[#This Row],[Šifra budžetskog korisnika]])</f>
        <v>7225110712422</v>
      </c>
    </row>
    <row r="574" spans="25:29" x14ac:dyDescent="0.2">
      <c r="Y574" s="219" t="s">
        <v>776</v>
      </c>
      <c r="Z574" s="219" t="s">
        <v>777</v>
      </c>
      <c r="AA574" s="219" t="s">
        <v>1474</v>
      </c>
      <c r="AB574" s="219" t="s">
        <v>1475</v>
      </c>
      <c r="AC574" s="219" t="str">
        <f>CONCATENATE(tPrihodKorisnik[[#This Row],[Vrsta prihoda]],tPrihodKorisnik[[#This Row],[Šifra budžetskog korisnika]])</f>
        <v>7225110712423</v>
      </c>
    </row>
    <row r="575" spans="25:29" x14ac:dyDescent="0.2">
      <c r="Y575" s="219" t="s">
        <v>776</v>
      </c>
      <c r="Z575" s="219" t="s">
        <v>777</v>
      </c>
      <c r="AA575" s="219" t="s">
        <v>1476</v>
      </c>
      <c r="AB575" s="219" t="s">
        <v>1468</v>
      </c>
      <c r="AC575" s="219" t="str">
        <f>CONCATENATE(tPrihodKorisnik[[#This Row],[Vrsta prihoda]],tPrihodKorisnik[[#This Row],[Šifra budžetskog korisnika]])</f>
        <v>7225110712526</v>
      </c>
    </row>
    <row r="576" spans="25:29" x14ac:dyDescent="0.2">
      <c r="Y576" s="219" t="s">
        <v>776</v>
      </c>
      <c r="Z576" s="219" t="s">
        <v>777</v>
      </c>
      <c r="AA576" s="219" t="s">
        <v>1477</v>
      </c>
      <c r="AB576" s="219" t="s">
        <v>1478</v>
      </c>
      <c r="AC576" s="219" t="str">
        <f>CONCATENATE(tPrihodKorisnik[[#This Row],[Vrsta prihoda]],tPrihodKorisnik[[#This Row],[Šifra budžetskog korisnika]])</f>
        <v>7225110712527</v>
      </c>
    </row>
    <row r="577" spans="25:29" x14ac:dyDescent="0.2">
      <c r="Y577" s="219" t="s">
        <v>776</v>
      </c>
      <c r="Z577" s="219" t="s">
        <v>777</v>
      </c>
      <c r="AA577" s="219" t="s">
        <v>1479</v>
      </c>
      <c r="AB577" s="219" t="s">
        <v>1468</v>
      </c>
      <c r="AC577" s="219" t="str">
        <f>CONCATENATE(tPrihodKorisnik[[#This Row],[Vrsta prihoda]],tPrihodKorisnik[[#This Row],[Šifra budžetskog korisnika]])</f>
        <v>7225110712616</v>
      </c>
    </row>
    <row r="578" spans="25:29" x14ac:dyDescent="0.2">
      <c r="Y578" s="219" t="s">
        <v>776</v>
      </c>
      <c r="Z578" s="219" t="s">
        <v>777</v>
      </c>
      <c r="AA578" s="219" t="s">
        <v>1480</v>
      </c>
      <c r="AB578" s="219" t="s">
        <v>1478</v>
      </c>
      <c r="AC578" s="219" t="str">
        <f>CONCATENATE(tPrihodKorisnik[[#This Row],[Vrsta prihoda]],tPrihodKorisnik[[#This Row],[Šifra budžetskog korisnika]])</f>
        <v>7225110712617</v>
      </c>
    </row>
    <row r="579" spans="25:29" x14ac:dyDescent="0.2">
      <c r="Y579" s="219" t="s">
        <v>776</v>
      </c>
      <c r="Z579" s="219" t="s">
        <v>777</v>
      </c>
      <c r="AA579" s="219" t="s">
        <v>1481</v>
      </c>
      <c r="AB579" s="219" t="s">
        <v>1482</v>
      </c>
      <c r="AC579" s="219" t="str">
        <f>CONCATENATE(tPrihodKorisnik[[#This Row],[Vrsta prihoda]],tPrihodKorisnik[[#This Row],[Šifra budžetskog korisnika]])</f>
        <v>7225110818065</v>
      </c>
    </row>
    <row r="580" spans="25:29" x14ac:dyDescent="0.2">
      <c r="Y580" s="219" t="s">
        <v>776</v>
      </c>
      <c r="Z580" s="219" t="s">
        <v>777</v>
      </c>
      <c r="AA580" s="219" t="s">
        <v>1483</v>
      </c>
      <c r="AB580" s="219" t="s">
        <v>1484</v>
      </c>
      <c r="AC580" s="219" t="str">
        <f>CONCATENATE(tPrihodKorisnik[[#This Row],[Vrsta prihoda]],tPrihodKorisnik[[#This Row],[Šifra budžetskog korisnika]])</f>
        <v>7225110818066</v>
      </c>
    </row>
    <row r="581" spans="25:29" x14ac:dyDescent="0.2">
      <c r="Y581" s="219" t="s">
        <v>776</v>
      </c>
      <c r="Z581" s="219" t="s">
        <v>777</v>
      </c>
      <c r="AA581" s="219" t="s">
        <v>1485</v>
      </c>
      <c r="AB581" s="219" t="s">
        <v>1486</v>
      </c>
      <c r="AC581" s="219" t="str">
        <f>CONCATENATE(tPrihodKorisnik[[#This Row],[Vrsta prihoda]],tPrihodKorisnik[[#This Row],[Šifra budžetskog korisnika]])</f>
        <v>7225111059001</v>
      </c>
    </row>
    <row r="582" spans="25:29" x14ac:dyDescent="0.2">
      <c r="Y582" s="219" t="s">
        <v>776</v>
      </c>
      <c r="Z582" s="219" t="s">
        <v>777</v>
      </c>
      <c r="AA582" s="219" t="s">
        <v>1487</v>
      </c>
      <c r="AB582" s="219" t="s">
        <v>1488</v>
      </c>
      <c r="AC582" s="219" t="str">
        <f>CONCATENATE(tPrihodKorisnik[[#This Row],[Vrsta prihoda]],tPrihodKorisnik[[#This Row],[Šifra budžetskog korisnika]])</f>
        <v>7225110410001</v>
      </c>
    </row>
    <row r="583" spans="25:29" x14ac:dyDescent="0.2">
      <c r="Y583" s="219" t="s">
        <v>776</v>
      </c>
      <c r="Z583" s="219" t="s">
        <v>777</v>
      </c>
      <c r="AA583" s="219" t="s">
        <v>1489</v>
      </c>
      <c r="AB583" s="219" t="s">
        <v>1490</v>
      </c>
      <c r="AC583" s="219" t="str">
        <f>CONCATENATE(tPrihodKorisnik[[#This Row],[Vrsta prihoda]],tPrihodKorisnik[[#This Row],[Šifra budžetskog korisnika]])</f>
        <v>7225110421001</v>
      </c>
    </row>
    <row r="584" spans="25:29" x14ac:dyDescent="0.2">
      <c r="Y584" s="219" t="s">
        <v>776</v>
      </c>
      <c r="Z584" s="219" t="s">
        <v>777</v>
      </c>
      <c r="AA584" s="219" t="s">
        <v>1491</v>
      </c>
      <c r="AB584" s="219" t="s">
        <v>1492</v>
      </c>
      <c r="AC584" s="219" t="str">
        <f>CONCATENATE(tPrihodKorisnik[[#This Row],[Vrsta prihoda]],tPrihodKorisnik[[#This Row],[Šifra budžetskog korisnika]])</f>
        <v>7225110818067</v>
      </c>
    </row>
    <row r="585" spans="25:29" x14ac:dyDescent="0.2">
      <c r="Y585" s="219" t="s">
        <v>776</v>
      </c>
      <c r="Z585" s="219" t="s">
        <v>777</v>
      </c>
      <c r="AA585" s="219" t="s">
        <v>1493</v>
      </c>
      <c r="AB585" s="219" t="s">
        <v>1494</v>
      </c>
      <c r="AC585" s="219" t="str">
        <f>CONCATENATE(tPrihodKorisnik[[#This Row],[Vrsta prihoda]],tPrihodKorisnik[[#This Row],[Šifra budžetskog korisnika]])</f>
        <v>7225110712000</v>
      </c>
    </row>
    <row r="586" spans="25:29" x14ac:dyDescent="0.2">
      <c r="Y586" s="219" t="s">
        <v>776</v>
      </c>
      <c r="Z586" s="219" t="s">
        <v>777</v>
      </c>
      <c r="AA586" s="219" t="s">
        <v>1495</v>
      </c>
      <c r="AB586" s="219" t="s">
        <v>1496</v>
      </c>
      <c r="AC586" s="219" t="str">
        <f>CONCATENATE(tPrihodKorisnik[[#This Row],[Vrsta prihoda]],tPrihodKorisnik[[#This Row],[Šifra budžetskog korisnika]])</f>
        <v>7225110815015</v>
      </c>
    </row>
    <row r="587" spans="25:29" x14ac:dyDescent="0.2">
      <c r="Y587" s="219" t="s">
        <v>776</v>
      </c>
      <c r="Z587" s="219" t="s">
        <v>777</v>
      </c>
      <c r="AA587" s="219" t="s">
        <v>1497</v>
      </c>
      <c r="AB587" s="219" t="s">
        <v>1498</v>
      </c>
      <c r="AC587" s="219" t="str">
        <f>CONCATENATE(tPrihodKorisnik[[#This Row],[Vrsta prihoda]],tPrihodKorisnik[[#This Row],[Šifra budžetskog korisnika]])</f>
        <v>7225111080001</v>
      </c>
    </row>
    <row r="588" spans="25:29" x14ac:dyDescent="0.2">
      <c r="Y588" s="219" t="s">
        <v>776</v>
      </c>
      <c r="Z588" s="219" t="s">
        <v>777</v>
      </c>
      <c r="AA588" s="219" t="s">
        <v>1499</v>
      </c>
      <c r="AB588" s="219" t="s">
        <v>1500</v>
      </c>
      <c r="AC588" s="219" t="str">
        <f>CONCATENATE(tPrihodKorisnik[[#This Row],[Vrsta prihoda]],tPrihodKorisnik[[#This Row],[Šifra budžetskog korisnika]])</f>
        <v>7225110206001</v>
      </c>
    </row>
    <row r="589" spans="25:29" x14ac:dyDescent="0.2">
      <c r="Y589" s="219" t="s">
        <v>776</v>
      </c>
      <c r="Z589" s="219" t="s">
        <v>777</v>
      </c>
      <c r="AA589" s="219" t="s">
        <v>1501</v>
      </c>
      <c r="AB589" s="219" t="s">
        <v>1502</v>
      </c>
      <c r="AC589" s="219" t="str">
        <f>CONCATENATE(tPrihodKorisnik[[#This Row],[Vrsta prihoda]],tPrihodKorisnik[[#This Row],[Šifra budžetskog korisnika]])</f>
        <v>7225110207001</v>
      </c>
    </row>
    <row r="590" spans="25:29" x14ac:dyDescent="0.2">
      <c r="Y590" s="219" t="s">
        <v>776</v>
      </c>
      <c r="Z590" s="219" t="s">
        <v>777</v>
      </c>
      <c r="AA590" s="219" t="s">
        <v>1503</v>
      </c>
      <c r="AB590" s="219" t="s">
        <v>1504</v>
      </c>
      <c r="AC590" s="219" t="str">
        <f>CONCATENATE(tPrihodKorisnik[[#This Row],[Vrsta prihoda]],tPrihodKorisnik[[#This Row],[Šifra budžetskog korisnika]])</f>
        <v>7225110208001</v>
      </c>
    </row>
    <row r="591" spans="25:29" x14ac:dyDescent="0.2">
      <c r="Y591" s="219" t="s">
        <v>776</v>
      </c>
      <c r="Z591" s="219" t="s">
        <v>777</v>
      </c>
      <c r="AA591" s="219" t="s">
        <v>1505</v>
      </c>
      <c r="AB591" s="219" t="s">
        <v>1506</v>
      </c>
      <c r="AC591" s="219" t="str">
        <f>CONCATENATE(tPrihodKorisnik[[#This Row],[Vrsta prihoda]],tPrihodKorisnik[[#This Row],[Šifra budžetskog korisnika]])</f>
        <v>7225110815092</v>
      </c>
    </row>
    <row r="592" spans="25:29" x14ac:dyDescent="0.2">
      <c r="Y592" s="219" t="s">
        <v>776</v>
      </c>
      <c r="Z592" s="219" t="s">
        <v>777</v>
      </c>
      <c r="AA592" s="219" t="s">
        <v>1507</v>
      </c>
      <c r="AB592" s="219" t="s">
        <v>1508</v>
      </c>
      <c r="AC592" s="219" t="str">
        <f>CONCATENATE(tPrihodKorisnik[[#This Row],[Vrsta prihoda]],tPrihodKorisnik[[#This Row],[Šifra budžetskog korisnika]])</f>
        <v>7225110410002</v>
      </c>
    </row>
    <row r="593" spans="25:29" x14ac:dyDescent="0.2">
      <c r="Y593" s="219" t="s">
        <v>776</v>
      </c>
      <c r="Z593" s="219" t="s">
        <v>777</v>
      </c>
      <c r="AA593" s="219" t="s">
        <v>1509</v>
      </c>
      <c r="AB593" s="219" t="s">
        <v>1510</v>
      </c>
      <c r="AC593" s="219" t="str">
        <f>CONCATENATE(tPrihodKorisnik[[#This Row],[Vrsta prihoda]],tPrihodKorisnik[[#This Row],[Šifra budžetskog korisnika]])</f>
        <v>7225110818069</v>
      </c>
    </row>
    <row r="594" spans="25:29" x14ac:dyDescent="0.2">
      <c r="Y594" s="219" t="s">
        <v>776</v>
      </c>
      <c r="Z594" s="219" t="s">
        <v>777</v>
      </c>
      <c r="AA594" s="219" t="s">
        <v>1511</v>
      </c>
      <c r="AB594" s="219" t="s">
        <v>1512</v>
      </c>
      <c r="AC594" s="219" t="str">
        <f>CONCATENATE(tPrihodKorisnik[[#This Row],[Vrsta prihoda]],tPrihodKorisnik[[#This Row],[Šifra budžetskog korisnika]])</f>
        <v>7225111082001</v>
      </c>
    </row>
    <row r="595" spans="25:29" x14ac:dyDescent="0.2">
      <c r="Y595" s="219" t="s">
        <v>776</v>
      </c>
      <c r="Z595" s="219" t="s">
        <v>777</v>
      </c>
      <c r="AA595" s="219" t="s">
        <v>1513</v>
      </c>
      <c r="AB595" s="219" t="s">
        <v>1514</v>
      </c>
      <c r="AC595" s="219" t="str">
        <f>CONCATENATE(tPrihodKorisnik[[#This Row],[Vrsta prihoda]],tPrihodKorisnik[[#This Row],[Šifra budžetskog korisnika]])</f>
        <v>7225111083001</v>
      </c>
    </row>
    <row r="596" spans="25:29" x14ac:dyDescent="0.2">
      <c r="Y596" s="219" t="s">
        <v>776</v>
      </c>
      <c r="Z596" s="219" t="s">
        <v>777</v>
      </c>
      <c r="AA596" s="219" t="s">
        <v>1515</v>
      </c>
      <c r="AB596" s="219" t="s">
        <v>1516</v>
      </c>
      <c r="AC596" s="219" t="str">
        <f>CONCATENATE(tPrihodKorisnik[[#This Row],[Vrsta prihoda]],tPrihodKorisnik[[#This Row],[Šifra budžetskog korisnika]])</f>
        <v>7225111448001</v>
      </c>
    </row>
    <row r="597" spans="25:29" x14ac:dyDescent="0.2">
      <c r="Y597" s="219" t="s">
        <v>776</v>
      </c>
      <c r="Z597" s="219" t="s">
        <v>777</v>
      </c>
      <c r="AA597" s="219" t="s">
        <v>1517</v>
      </c>
      <c r="AB597" s="219" t="s">
        <v>1518</v>
      </c>
      <c r="AC597" s="219" t="str">
        <f>CONCATENATE(tPrihodKorisnik[[#This Row],[Vrsta prihoda]],tPrihodKorisnik[[#This Row],[Šifra budžetskog korisnika]])</f>
        <v>7225111552001</v>
      </c>
    </row>
    <row r="598" spans="25:29" x14ac:dyDescent="0.2">
      <c r="Y598" s="219" t="s">
        <v>776</v>
      </c>
      <c r="Z598" s="219" t="s">
        <v>777</v>
      </c>
      <c r="AA598" s="219" t="s">
        <v>1519</v>
      </c>
      <c r="AB598" s="219" t="s">
        <v>1520</v>
      </c>
      <c r="AC598" s="219" t="str">
        <f>CONCATENATE(tPrihodKorisnik[[#This Row],[Vrsta prihoda]],tPrihodKorisnik[[#This Row],[Šifra budžetskog korisnika]])</f>
        <v>7225110712247</v>
      </c>
    </row>
    <row r="599" spans="25:29" x14ac:dyDescent="0.2">
      <c r="Y599" s="219" t="s">
        <v>776</v>
      </c>
      <c r="Z599" s="219" t="s">
        <v>777</v>
      </c>
      <c r="AA599" s="219" t="s">
        <v>1521</v>
      </c>
      <c r="AB599" s="219" t="s">
        <v>1522</v>
      </c>
      <c r="AC599" s="219" t="str">
        <f>CONCATENATE(tPrihodKorisnik[[#This Row],[Vrsta prihoda]],tPrihodKorisnik[[#This Row],[Šifra budžetskog korisnika]])</f>
        <v>7225110712248</v>
      </c>
    </row>
    <row r="600" spans="25:29" x14ac:dyDescent="0.2">
      <c r="Y600" s="219" t="s">
        <v>776</v>
      </c>
      <c r="Z600" s="219" t="s">
        <v>777</v>
      </c>
      <c r="AA600" s="219" t="s">
        <v>1523</v>
      </c>
      <c r="AB600" s="219" t="s">
        <v>1524</v>
      </c>
      <c r="AC600" s="219" t="str">
        <f>CONCATENATE(tPrihodKorisnik[[#This Row],[Vrsta prihoda]],tPrihodKorisnik[[#This Row],[Šifra budžetskog korisnika]])</f>
        <v>7225110712249</v>
      </c>
    </row>
    <row r="601" spans="25:29" x14ac:dyDescent="0.2">
      <c r="Y601" s="219" t="s">
        <v>776</v>
      </c>
      <c r="Z601" s="219" t="s">
        <v>777</v>
      </c>
      <c r="AA601" s="219" t="s">
        <v>1525</v>
      </c>
      <c r="AB601" s="219" t="s">
        <v>1526</v>
      </c>
      <c r="AC601" s="219" t="str">
        <f>CONCATENATE(tPrihodKorisnik[[#This Row],[Vrsta prihoda]],tPrihodKorisnik[[#This Row],[Šifra budžetskog korisnika]])</f>
        <v>7225110712252</v>
      </c>
    </row>
    <row r="602" spans="25:29" x14ac:dyDescent="0.2">
      <c r="Y602" s="219" t="s">
        <v>776</v>
      </c>
      <c r="Z602" s="219" t="s">
        <v>777</v>
      </c>
      <c r="AA602" s="219" t="s">
        <v>1527</v>
      </c>
      <c r="AB602" s="219" t="s">
        <v>1478</v>
      </c>
      <c r="AC602" s="219" t="str">
        <f>CONCATENATE(tPrihodKorisnik[[#This Row],[Vrsta prihoda]],tPrihodKorisnik[[#This Row],[Šifra budžetskog korisnika]])</f>
        <v>7225110712323</v>
      </c>
    </row>
    <row r="603" spans="25:29" x14ac:dyDescent="0.2">
      <c r="Y603" s="219" t="s">
        <v>776</v>
      </c>
      <c r="Z603" s="219" t="s">
        <v>777</v>
      </c>
      <c r="AA603" s="219" t="s">
        <v>1528</v>
      </c>
      <c r="AB603" s="219" t="s">
        <v>1529</v>
      </c>
      <c r="AC603" s="219" t="str">
        <f>CONCATENATE(tPrihodKorisnik[[#This Row],[Vrsta prihoda]],tPrihodKorisnik[[#This Row],[Šifra budžetskog korisnika]])</f>
        <v>7225110712324</v>
      </c>
    </row>
    <row r="604" spans="25:29" x14ac:dyDescent="0.2">
      <c r="Y604" s="219" t="s">
        <v>776</v>
      </c>
      <c r="Z604" s="219" t="s">
        <v>777</v>
      </c>
      <c r="AA604" s="219" t="s">
        <v>1530</v>
      </c>
      <c r="AB604" s="219" t="s">
        <v>1531</v>
      </c>
      <c r="AC604" s="219" t="str">
        <f>CONCATENATE(tPrihodKorisnik[[#This Row],[Vrsta prihoda]],tPrihodKorisnik[[#This Row],[Šifra budžetskog korisnika]])</f>
        <v>7225110712325</v>
      </c>
    </row>
    <row r="605" spans="25:29" x14ac:dyDescent="0.2">
      <c r="Y605" s="219" t="s">
        <v>776</v>
      </c>
      <c r="Z605" s="219" t="s">
        <v>777</v>
      </c>
      <c r="AA605" s="219" t="s">
        <v>1532</v>
      </c>
      <c r="AB605" s="219" t="s">
        <v>1478</v>
      </c>
      <c r="AC605" s="219" t="str">
        <f>CONCATENATE(tPrihodKorisnik[[#This Row],[Vrsta prihoda]],tPrihodKorisnik[[#This Row],[Šifra budžetskog korisnika]])</f>
        <v>7225110712424</v>
      </c>
    </row>
    <row r="606" spans="25:29" x14ac:dyDescent="0.2">
      <c r="Y606" s="219" t="s">
        <v>776</v>
      </c>
      <c r="Z606" s="219" t="s">
        <v>777</v>
      </c>
      <c r="AA606" s="219" t="s">
        <v>1533</v>
      </c>
      <c r="AB606" s="219" t="s">
        <v>1534</v>
      </c>
      <c r="AC606" s="219" t="str">
        <f>CONCATENATE(tPrihodKorisnik[[#This Row],[Vrsta prihoda]],tPrihodKorisnik[[#This Row],[Šifra budžetskog korisnika]])</f>
        <v>7225110712425</v>
      </c>
    </row>
    <row r="607" spans="25:29" x14ac:dyDescent="0.2">
      <c r="Y607" s="219" t="s">
        <v>776</v>
      </c>
      <c r="Z607" s="219" t="s">
        <v>777</v>
      </c>
      <c r="AA607" s="219" t="s">
        <v>1535</v>
      </c>
      <c r="AB607" s="219" t="s">
        <v>1536</v>
      </c>
      <c r="AC607" s="219" t="str">
        <f>CONCATENATE(tPrihodKorisnik[[#This Row],[Vrsta prihoda]],tPrihodKorisnik[[#This Row],[Šifra budžetskog korisnika]])</f>
        <v>7225110712426</v>
      </c>
    </row>
    <row r="608" spans="25:29" x14ac:dyDescent="0.2">
      <c r="Y608" s="219" t="s">
        <v>776</v>
      </c>
      <c r="Z608" s="219" t="s">
        <v>777</v>
      </c>
      <c r="AA608" s="219" t="s">
        <v>1537</v>
      </c>
      <c r="AB608" s="219" t="s">
        <v>1538</v>
      </c>
      <c r="AC608" s="219" t="str">
        <f>CONCATENATE(tPrihodKorisnik[[#This Row],[Vrsta prihoda]],tPrihodKorisnik[[#This Row],[Šifra budžetskog korisnika]])</f>
        <v>7225110712427</v>
      </c>
    </row>
    <row r="609" spans="25:29" x14ac:dyDescent="0.2">
      <c r="Y609" s="219" t="s">
        <v>776</v>
      </c>
      <c r="Z609" s="219" t="s">
        <v>777</v>
      </c>
      <c r="AA609" s="219" t="s">
        <v>1539</v>
      </c>
      <c r="AB609" s="219" t="s">
        <v>1540</v>
      </c>
      <c r="AC609" s="219" t="str">
        <f>CONCATENATE(tPrihodKorisnik[[#This Row],[Vrsta prihoda]],tPrihodKorisnik[[#This Row],[Šifra budžetskog korisnika]])</f>
        <v>7225110712528</v>
      </c>
    </row>
    <row r="610" spans="25:29" x14ac:dyDescent="0.2">
      <c r="Y610" s="219" t="s">
        <v>776</v>
      </c>
      <c r="Z610" s="219" t="s">
        <v>777</v>
      </c>
      <c r="AA610" s="219" t="s">
        <v>1541</v>
      </c>
      <c r="AB610" s="219" t="s">
        <v>1542</v>
      </c>
      <c r="AC610" s="219" t="str">
        <f>CONCATENATE(tPrihodKorisnik[[#This Row],[Vrsta prihoda]],tPrihodKorisnik[[#This Row],[Šifra budžetskog korisnika]])</f>
        <v>7225110712529</v>
      </c>
    </row>
    <row r="611" spans="25:29" x14ac:dyDescent="0.2">
      <c r="Y611" s="219" t="s">
        <v>776</v>
      </c>
      <c r="Z611" s="219" t="s">
        <v>777</v>
      </c>
      <c r="AA611" s="219" t="s">
        <v>1543</v>
      </c>
      <c r="AB611" s="219" t="s">
        <v>1544</v>
      </c>
      <c r="AC611" s="219" t="str">
        <f>CONCATENATE(tPrihodKorisnik[[#This Row],[Vrsta prihoda]],tPrihodKorisnik[[#This Row],[Šifra budžetskog korisnika]])</f>
        <v>7225110713001</v>
      </c>
    </row>
    <row r="612" spans="25:29" x14ac:dyDescent="0.2">
      <c r="Y612" s="219" t="s">
        <v>776</v>
      </c>
      <c r="Z612" s="219" t="s">
        <v>777</v>
      </c>
      <c r="AA612" s="219" t="s">
        <v>646</v>
      </c>
      <c r="AB612" s="219" t="s">
        <v>647</v>
      </c>
      <c r="AC612" s="219" t="str">
        <f>CONCATENATE(tPrihodKorisnik[[#This Row],[Vrsta prihoda]],tPrihodKorisnik[[#This Row],[Šifra budžetskog korisnika]])</f>
        <v>7225111086001</v>
      </c>
    </row>
    <row r="613" spans="25:29" x14ac:dyDescent="0.2">
      <c r="Y613" s="219" t="s">
        <v>776</v>
      </c>
      <c r="Z613" s="219" t="s">
        <v>777</v>
      </c>
      <c r="AA613" s="219" t="s">
        <v>648</v>
      </c>
      <c r="AB613" s="219" t="s">
        <v>649</v>
      </c>
      <c r="AC613" s="219" t="str">
        <f>CONCATENATE(tPrihodKorisnik[[#This Row],[Vrsta prihoda]],tPrihodKorisnik[[#This Row],[Šifra budžetskog korisnika]])</f>
        <v>7225111087001</v>
      </c>
    </row>
    <row r="614" spans="25:29" x14ac:dyDescent="0.2">
      <c r="Y614" s="219" t="s">
        <v>776</v>
      </c>
      <c r="Z614" s="219" t="s">
        <v>777</v>
      </c>
      <c r="AA614" s="219" t="s">
        <v>651</v>
      </c>
      <c r="AB614" s="219" t="s">
        <v>652</v>
      </c>
      <c r="AC614" s="219" t="str">
        <f>CONCATENATE(tPrihodKorisnik[[#This Row],[Vrsta prihoda]],tPrihodKorisnik[[#This Row],[Šifra budžetskog korisnika]])</f>
        <v>7225111088001</v>
      </c>
    </row>
    <row r="615" spans="25:29" x14ac:dyDescent="0.2">
      <c r="Y615" s="219" t="s">
        <v>776</v>
      </c>
      <c r="Z615" s="219" t="s">
        <v>777</v>
      </c>
      <c r="AA615" s="219" t="s">
        <v>654</v>
      </c>
      <c r="AB615" s="219" t="s">
        <v>655</v>
      </c>
      <c r="AC615" s="219" t="str">
        <f>CONCATENATE(tPrihodKorisnik[[#This Row],[Vrsta prihoda]],tPrihodKorisnik[[#This Row],[Šifra budžetskog korisnika]])</f>
        <v>7225111089001</v>
      </c>
    </row>
    <row r="616" spans="25:29" x14ac:dyDescent="0.2">
      <c r="Y616" s="219" t="s">
        <v>776</v>
      </c>
      <c r="Z616" s="219" t="s">
        <v>777</v>
      </c>
      <c r="AA616" s="219" t="s">
        <v>1545</v>
      </c>
      <c r="AB616" s="219" t="s">
        <v>1546</v>
      </c>
      <c r="AC616" s="219" t="str">
        <f>CONCATENATE(tPrihodKorisnik[[#This Row],[Vrsta prihoda]],tPrihodKorisnik[[#This Row],[Šifra budžetskog korisnika]])</f>
        <v>7225111652001</v>
      </c>
    </row>
    <row r="617" spans="25:29" x14ac:dyDescent="0.2">
      <c r="Y617" s="219" t="s">
        <v>776</v>
      </c>
      <c r="Z617" s="219" t="s">
        <v>777</v>
      </c>
      <c r="AA617" s="219" t="s">
        <v>640</v>
      </c>
      <c r="AB617" s="219" t="s">
        <v>641</v>
      </c>
      <c r="AC617" s="219" t="str">
        <f>CONCATENATE(tPrihodKorisnik[[#This Row],[Vrsta prihoda]],tPrihodKorisnik[[#This Row],[Šifra budžetskog korisnika]])</f>
        <v>7225111084001</v>
      </c>
    </row>
    <row r="618" spans="25:29" x14ac:dyDescent="0.2">
      <c r="Y618" s="219" t="s">
        <v>776</v>
      </c>
      <c r="Z618" s="219" t="s">
        <v>777</v>
      </c>
      <c r="AA618" s="219" t="s">
        <v>643</v>
      </c>
      <c r="AB618" s="219" t="s">
        <v>644</v>
      </c>
      <c r="AC618" s="219" t="str">
        <f>CONCATENATE(tPrihodKorisnik[[#This Row],[Vrsta prihoda]],tPrihodKorisnik[[#This Row],[Šifra budžetskog korisnika]])</f>
        <v>7225111085001</v>
      </c>
    </row>
    <row r="619" spans="25:29" x14ac:dyDescent="0.2">
      <c r="Y619" s="219" t="s">
        <v>776</v>
      </c>
      <c r="Z619" s="219" t="s">
        <v>777</v>
      </c>
      <c r="AA619" s="219" t="s">
        <v>1547</v>
      </c>
      <c r="AB619" s="219" t="s">
        <v>1548</v>
      </c>
      <c r="AC619" s="219" t="str">
        <f>CONCATENATE(tPrihodKorisnik[[#This Row],[Vrsta prihoda]],tPrihodKorisnik[[#This Row],[Šifra budžetskog korisnika]])</f>
        <v>7225110712253</v>
      </c>
    </row>
    <row r="620" spans="25:29" x14ac:dyDescent="0.2">
      <c r="Y620" s="219" t="s">
        <v>776</v>
      </c>
      <c r="Z620" s="219" t="s">
        <v>777</v>
      </c>
      <c r="AA620" s="219" t="s">
        <v>1549</v>
      </c>
      <c r="AB620" s="219" t="s">
        <v>1550</v>
      </c>
      <c r="AC620" s="219" t="str">
        <f>CONCATENATE(tPrihodKorisnik[[#This Row],[Vrsta prihoda]],tPrihodKorisnik[[#This Row],[Šifra budžetskog korisnika]])</f>
        <v>7225110712254</v>
      </c>
    </row>
    <row r="621" spans="25:29" x14ac:dyDescent="0.2">
      <c r="Y621" s="219" t="s">
        <v>776</v>
      </c>
      <c r="Z621" s="219" t="s">
        <v>777</v>
      </c>
      <c r="AA621" s="219" t="s">
        <v>1551</v>
      </c>
      <c r="AB621" s="219" t="s">
        <v>1552</v>
      </c>
      <c r="AC621" s="219" t="str">
        <f>CONCATENATE(tPrihodKorisnik[[#This Row],[Vrsta prihoda]],tPrihodKorisnik[[#This Row],[Šifra budžetskog korisnika]])</f>
        <v>7225110712255</v>
      </c>
    </row>
    <row r="622" spans="25:29" x14ac:dyDescent="0.2">
      <c r="Y622" s="219" t="s">
        <v>776</v>
      </c>
      <c r="Z622" s="219" t="s">
        <v>777</v>
      </c>
      <c r="AA622" s="219" t="s">
        <v>1553</v>
      </c>
      <c r="AB622" s="219" t="s">
        <v>1554</v>
      </c>
      <c r="AC622" s="219" t="str">
        <f>CONCATENATE(tPrihodKorisnik[[#This Row],[Vrsta prihoda]],tPrihodKorisnik[[#This Row],[Šifra budžetskog korisnika]])</f>
        <v>7225110712256</v>
      </c>
    </row>
    <row r="623" spans="25:29" x14ac:dyDescent="0.2">
      <c r="Y623" s="219" t="s">
        <v>776</v>
      </c>
      <c r="Z623" s="219" t="s">
        <v>777</v>
      </c>
      <c r="AA623" s="219" t="s">
        <v>1555</v>
      </c>
      <c r="AB623" s="219" t="s">
        <v>1556</v>
      </c>
      <c r="AC623" s="219" t="str">
        <f>CONCATENATE(tPrihodKorisnik[[#This Row],[Vrsta prihoda]],tPrihodKorisnik[[#This Row],[Šifra budžetskog korisnika]])</f>
        <v>7225110712257</v>
      </c>
    </row>
    <row r="624" spans="25:29" x14ac:dyDescent="0.2">
      <c r="Y624" s="219" t="s">
        <v>776</v>
      </c>
      <c r="Z624" s="219" t="s">
        <v>777</v>
      </c>
      <c r="AA624" s="219" t="s">
        <v>1557</v>
      </c>
      <c r="AB624" s="219" t="s">
        <v>1558</v>
      </c>
      <c r="AC624" s="219" t="str">
        <f>CONCATENATE(tPrihodKorisnik[[#This Row],[Vrsta prihoda]],tPrihodKorisnik[[#This Row],[Šifra budžetskog korisnika]])</f>
        <v>7225110712326</v>
      </c>
    </row>
    <row r="625" spans="25:29" x14ac:dyDescent="0.2">
      <c r="Y625" s="219" t="s">
        <v>776</v>
      </c>
      <c r="Z625" s="219" t="s">
        <v>777</v>
      </c>
      <c r="AA625" s="219" t="s">
        <v>1559</v>
      </c>
      <c r="AB625" s="219" t="s">
        <v>1560</v>
      </c>
      <c r="AC625" s="219" t="str">
        <f>CONCATENATE(tPrihodKorisnik[[#This Row],[Vrsta prihoda]],tPrihodKorisnik[[#This Row],[Šifra budžetskog korisnika]])</f>
        <v>7225110712327</v>
      </c>
    </row>
    <row r="626" spans="25:29" x14ac:dyDescent="0.2">
      <c r="Y626" s="219" t="s">
        <v>776</v>
      </c>
      <c r="Z626" s="219" t="s">
        <v>777</v>
      </c>
      <c r="AA626" s="219" t="s">
        <v>1561</v>
      </c>
      <c r="AB626" s="219" t="s">
        <v>1562</v>
      </c>
      <c r="AC626" s="219" t="str">
        <f>CONCATENATE(tPrihodKorisnik[[#This Row],[Vrsta prihoda]],tPrihodKorisnik[[#This Row],[Šifra budžetskog korisnika]])</f>
        <v>7225110712530</v>
      </c>
    </row>
    <row r="627" spans="25:29" x14ac:dyDescent="0.2">
      <c r="Y627" s="219" t="s">
        <v>776</v>
      </c>
      <c r="Z627" s="219" t="s">
        <v>777</v>
      </c>
      <c r="AA627" s="219" t="s">
        <v>1563</v>
      </c>
      <c r="AB627" s="219" t="s">
        <v>1564</v>
      </c>
      <c r="AC627" s="219" t="str">
        <f>CONCATENATE(tPrihodKorisnik[[#This Row],[Vrsta prihoda]],tPrihodKorisnik[[#This Row],[Šifra budžetskog korisnika]])</f>
        <v>7225110712531</v>
      </c>
    </row>
    <row r="628" spans="25:29" x14ac:dyDescent="0.2">
      <c r="Y628" s="219" t="s">
        <v>776</v>
      </c>
      <c r="Z628" s="219" t="s">
        <v>777</v>
      </c>
      <c r="AA628" s="219" t="s">
        <v>1565</v>
      </c>
      <c r="AB628" s="219" t="s">
        <v>1566</v>
      </c>
      <c r="AC628" s="219" t="str">
        <f>CONCATENATE(tPrihodKorisnik[[#This Row],[Vrsta prihoda]],tPrihodKorisnik[[#This Row],[Šifra budžetskog korisnika]])</f>
        <v>7225110712700</v>
      </c>
    </row>
    <row r="629" spans="25:29" x14ac:dyDescent="0.2">
      <c r="Y629" s="219" t="s">
        <v>776</v>
      </c>
      <c r="Z629" s="219" t="s">
        <v>777</v>
      </c>
      <c r="AA629" s="219" t="s">
        <v>1567</v>
      </c>
      <c r="AB629" s="219" t="s">
        <v>1568</v>
      </c>
      <c r="AC629" s="219" t="str">
        <f>CONCATENATE(tPrihodKorisnik[[#This Row],[Vrsta prihoda]],tPrihodKorisnik[[#This Row],[Šifra budžetskog korisnika]])</f>
        <v>7225110712701</v>
      </c>
    </row>
    <row r="630" spans="25:29" x14ac:dyDescent="0.2">
      <c r="Y630" s="219" t="s">
        <v>776</v>
      </c>
      <c r="Z630" s="219" t="s">
        <v>777</v>
      </c>
      <c r="AA630" s="219" t="s">
        <v>1569</v>
      </c>
      <c r="AB630" s="219" t="s">
        <v>1570</v>
      </c>
      <c r="AC630" s="219" t="str">
        <f>CONCATENATE(tPrihodKorisnik[[#This Row],[Vrsta prihoda]],tPrihodKorisnik[[#This Row],[Šifra budžetskog korisnika]])</f>
        <v>7225110712702</v>
      </c>
    </row>
    <row r="631" spans="25:29" x14ac:dyDescent="0.2">
      <c r="Y631" s="219" t="s">
        <v>776</v>
      </c>
      <c r="Z631" s="219" t="s">
        <v>777</v>
      </c>
      <c r="AA631" s="219" t="s">
        <v>1571</v>
      </c>
      <c r="AB631" s="219" t="s">
        <v>1572</v>
      </c>
      <c r="AC631" s="219" t="str">
        <f>CONCATENATE(tPrihodKorisnik[[#This Row],[Vrsta prihoda]],tPrihodKorisnik[[#This Row],[Šifra budžetskog korisnika]])</f>
        <v>7225110712703</v>
      </c>
    </row>
    <row r="632" spans="25:29" x14ac:dyDescent="0.2">
      <c r="Y632" s="219" t="s">
        <v>776</v>
      </c>
      <c r="Z632" s="219" t="s">
        <v>777</v>
      </c>
      <c r="AA632" s="219" t="s">
        <v>1573</v>
      </c>
      <c r="AB632" s="219" t="s">
        <v>1574</v>
      </c>
      <c r="AC632" s="219" t="str">
        <f>CONCATENATE(tPrihodKorisnik[[#This Row],[Vrsta prihoda]],tPrihodKorisnik[[#This Row],[Šifra budžetskog korisnika]])</f>
        <v>7225110712704</v>
      </c>
    </row>
    <row r="633" spans="25:29" x14ac:dyDescent="0.2">
      <c r="Y633" s="219" t="s">
        <v>776</v>
      </c>
      <c r="Z633" s="219" t="s">
        <v>777</v>
      </c>
      <c r="AA633" s="219" t="s">
        <v>1575</v>
      </c>
      <c r="AB633" s="219" t="s">
        <v>1576</v>
      </c>
      <c r="AC633" s="219" t="str">
        <f>CONCATENATE(tPrihodKorisnik[[#This Row],[Vrsta prihoda]],tPrihodKorisnik[[#This Row],[Šifra budžetskog korisnika]])</f>
        <v>7225110712705</v>
      </c>
    </row>
    <row r="634" spans="25:29" x14ac:dyDescent="0.2">
      <c r="Y634" s="219" t="s">
        <v>776</v>
      </c>
      <c r="Z634" s="219" t="s">
        <v>777</v>
      </c>
      <c r="AA634" s="219" t="s">
        <v>1577</v>
      </c>
      <c r="AB634" s="219" t="s">
        <v>1578</v>
      </c>
      <c r="AC634" s="219" t="str">
        <f>CONCATENATE(tPrihodKorisnik[[#This Row],[Vrsta prihoda]],tPrihodKorisnik[[#This Row],[Šifra budžetskog korisnika]])</f>
        <v>7225110712706</v>
      </c>
    </row>
    <row r="635" spans="25:29" x14ac:dyDescent="0.2">
      <c r="Y635" s="219" t="s">
        <v>776</v>
      </c>
      <c r="Z635" s="219" t="s">
        <v>777</v>
      </c>
      <c r="AA635" s="219" t="s">
        <v>1579</v>
      </c>
      <c r="AB635" s="219" t="s">
        <v>1580</v>
      </c>
      <c r="AC635" s="219" t="str">
        <f>CONCATENATE(tPrihodKorisnik[[#This Row],[Vrsta prihoda]],tPrihodKorisnik[[#This Row],[Šifra budžetskog korisnika]])</f>
        <v>7225110712707</v>
      </c>
    </row>
    <row r="636" spans="25:29" x14ac:dyDescent="0.2">
      <c r="Y636" s="219" t="s">
        <v>776</v>
      </c>
      <c r="Z636" s="219" t="s">
        <v>777</v>
      </c>
      <c r="AA636" s="219" t="s">
        <v>1581</v>
      </c>
      <c r="AB636" s="219" t="s">
        <v>1582</v>
      </c>
      <c r="AC636" s="219" t="str">
        <f>CONCATENATE(tPrihodKorisnik[[#This Row],[Vrsta prihoda]],tPrihodKorisnik[[#This Row],[Šifra budžetskog korisnika]])</f>
        <v>7225110712708</v>
      </c>
    </row>
    <row r="637" spans="25:29" x14ac:dyDescent="0.2">
      <c r="Y637" s="219" t="s">
        <v>776</v>
      </c>
      <c r="Z637" s="219" t="s">
        <v>777</v>
      </c>
      <c r="AA637" s="219" t="s">
        <v>1583</v>
      </c>
      <c r="AB637" s="219" t="s">
        <v>1584</v>
      </c>
      <c r="AC637" s="219" t="str">
        <f>CONCATENATE(tPrihodKorisnik[[#This Row],[Vrsta prihoda]],tPrihodKorisnik[[#This Row],[Šifra budžetskog korisnika]])</f>
        <v>7225110712709</v>
      </c>
    </row>
    <row r="638" spans="25:29" x14ac:dyDescent="0.2">
      <c r="Y638" s="219" t="s">
        <v>776</v>
      </c>
      <c r="Z638" s="219" t="s">
        <v>777</v>
      </c>
      <c r="AA638" s="219" t="s">
        <v>1585</v>
      </c>
      <c r="AB638" s="219" t="s">
        <v>1586</v>
      </c>
      <c r="AC638" s="219" t="str">
        <f>CONCATENATE(tPrihodKorisnik[[#This Row],[Vrsta prihoda]],tPrihodKorisnik[[#This Row],[Šifra budžetskog korisnika]])</f>
        <v>7225110712710</v>
      </c>
    </row>
    <row r="639" spans="25:29" x14ac:dyDescent="0.2">
      <c r="Y639" s="219" t="s">
        <v>776</v>
      </c>
      <c r="Z639" s="219" t="s">
        <v>777</v>
      </c>
      <c r="AA639" s="219" t="s">
        <v>1587</v>
      </c>
      <c r="AB639" s="219" t="s">
        <v>1588</v>
      </c>
      <c r="AC639" s="219" t="str">
        <f>CONCATENATE(tPrihodKorisnik[[#This Row],[Vrsta prihoda]],tPrihodKorisnik[[#This Row],[Šifra budžetskog korisnika]])</f>
        <v>7225110712711</v>
      </c>
    </row>
    <row r="640" spans="25:29" x14ac:dyDescent="0.2">
      <c r="Y640" s="219" t="s">
        <v>776</v>
      </c>
      <c r="Z640" s="219" t="s">
        <v>777</v>
      </c>
      <c r="AA640" s="219" t="s">
        <v>1589</v>
      </c>
      <c r="AB640" s="219" t="s">
        <v>1590</v>
      </c>
      <c r="AC640" s="219" t="str">
        <f>CONCATENATE(tPrihodKorisnik[[#This Row],[Vrsta prihoda]],tPrihodKorisnik[[#This Row],[Šifra budžetskog korisnika]])</f>
        <v>7225110712712</v>
      </c>
    </row>
    <row r="641" spans="25:29" x14ac:dyDescent="0.2">
      <c r="Y641" s="219" t="s">
        <v>776</v>
      </c>
      <c r="Z641" s="219" t="s">
        <v>777</v>
      </c>
      <c r="AA641" s="219" t="s">
        <v>1591</v>
      </c>
      <c r="AB641" s="219" t="s">
        <v>1592</v>
      </c>
      <c r="AC641" s="219" t="str">
        <f>CONCATENATE(tPrihodKorisnik[[#This Row],[Vrsta prihoda]],tPrihodKorisnik[[#This Row],[Šifra budžetskog korisnika]])</f>
        <v>7225110712713</v>
      </c>
    </row>
    <row r="642" spans="25:29" x14ac:dyDescent="0.2">
      <c r="Y642" s="219" t="s">
        <v>776</v>
      </c>
      <c r="Z642" s="219" t="s">
        <v>777</v>
      </c>
      <c r="AA642" s="219" t="s">
        <v>1593</v>
      </c>
      <c r="AB642" s="219" t="s">
        <v>1478</v>
      </c>
      <c r="AC642" s="219" t="str">
        <f>CONCATENATE(tPrihodKorisnik[[#This Row],[Vrsta prihoda]],tPrihodKorisnik[[#This Row],[Šifra budžetskog korisnika]])</f>
        <v>7225110712714</v>
      </c>
    </row>
    <row r="643" spans="25:29" x14ac:dyDescent="0.2">
      <c r="Y643" s="219" t="s">
        <v>776</v>
      </c>
      <c r="Z643" s="219" t="s">
        <v>777</v>
      </c>
      <c r="AA643" s="219" t="s">
        <v>1594</v>
      </c>
      <c r="AB643" s="219" t="s">
        <v>883</v>
      </c>
      <c r="AC643" s="219" t="str">
        <f>CONCATENATE(tPrihodKorisnik[[#This Row],[Vrsta prihoda]],tPrihodKorisnik[[#This Row],[Šifra budžetskog korisnika]])</f>
        <v>7225110712715</v>
      </c>
    </row>
    <row r="644" spans="25:29" x14ac:dyDescent="0.2">
      <c r="Y644" s="219" t="s">
        <v>776</v>
      </c>
      <c r="Z644" s="219" t="s">
        <v>777</v>
      </c>
      <c r="AA644" s="219" t="s">
        <v>1595</v>
      </c>
      <c r="AB644" s="219" t="s">
        <v>1596</v>
      </c>
      <c r="AC644" s="219" t="str">
        <f>CONCATENATE(tPrihodKorisnik[[#This Row],[Vrsta prihoda]],tPrihodKorisnik[[#This Row],[Šifra budžetskog korisnika]])</f>
        <v>7225110712716</v>
      </c>
    </row>
    <row r="645" spans="25:29" x14ac:dyDescent="0.2">
      <c r="Y645" s="219" t="s">
        <v>776</v>
      </c>
      <c r="Z645" s="219" t="s">
        <v>777</v>
      </c>
      <c r="AA645" s="219" t="s">
        <v>1597</v>
      </c>
      <c r="AB645" s="219" t="s">
        <v>967</v>
      </c>
      <c r="AC645" s="219" t="str">
        <f>CONCATENATE(tPrihodKorisnik[[#This Row],[Vrsta prihoda]],tPrihodKorisnik[[#This Row],[Šifra budžetskog korisnika]])</f>
        <v>7225110712717</v>
      </c>
    </row>
    <row r="646" spans="25:29" x14ac:dyDescent="0.2">
      <c r="Y646" s="219" t="s">
        <v>776</v>
      </c>
      <c r="Z646" s="219" t="s">
        <v>777</v>
      </c>
      <c r="AA646" s="219" t="s">
        <v>1598</v>
      </c>
      <c r="AB646" s="219" t="s">
        <v>889</v>
      </c>
      <c r="AC646" s="219" t="str">
        <f>CONCATENATE(tPrihodKorisnik[[#This Row],[Vrsta prihoda]],tPrihodKorisnik[[#This Row],[Šifra budžetskog korisnika]])</f>
        <v>7225110712718</v>
      </c>
    </row>
    <row r="647" spans="25:29" x14ac:dyDescent="0.2">
      <c r="Y647" s="219" t="s">
        <v>776</v>
      </c>
      <c r="Z647" s="219" t="s">
        <v>777</v>
      </c>
      <c r="AA647" s="219" t="s">
        <v>1599</v>
      </c>
      <c r="AB647" s="219" t="s">
        <v>1600</v>
      </c>
      <c r="AC647" s="219" t="str">
        <f>CONCATENATE(tPrihodKorisnik[[#This Row],[Vrsta prihoda]],tPrihodKorisnik[[#This Row],[Šifra budžetskog korisnika]])</f>
        <v>7225110922003</v>
      </c>
    </row>
    <row r="648" spans="25:29" x14ac:dyDescent="0.2">
      <c r="Y648" s="219" t="s">
        <v>776</v>
      </c>
      <c r="Z648" s="219" t="s">
        <v>777</v>
      </c>
      <c r="AA648" s="219" t="s">
        <v>1601</v>
      </c>
      <c r="AB648" s="219" t="s">
        <v>1602</v>
      </c>
      <c r="AC648" s="219" t="str">
        <f>CONCATENATE(tPrihodKorisnik[[#This Row],[Vrsta prihoda]],tPrihodKorisnik[[#This Row],[Šifra budžetskog korisnika]])</f>
        <v>7225110923006</v>
      </c>
    </row>
    <row r="649" spans="25:29" x14ac:dyDescent="0.2">
      <c r="Y649" s="219" t="s">
        <v>776</v>
      </c>
      <c r="Z649" s="219" t="s">
        <v>777</v>
      </c>
      <c r="AA649" s="219" t="s">
        <v>1603</v>
      </c>
      <c r="AB649" s="219" t="s">
        <v>1604</v>
      </c>
      <c r="AC649" s="219" t="str">
        <f>CONCATENATE(tPrihodKorisnik[[#This Row],[Vrsta prihoda]],tPrihodKorisnik[[#This Row],[Šifra budžetskog korisnika]])</f>
        <v>7225111054002</v>
      </c>
    </row>
    <row r="650" spans="25:29" x14ac:dyDescent="0.2">
      <c r="Y650" s="219" t="s">
        <v>776</v>
      </c>
      <c r="Z650" s="219" t="s">
        <v>777</v>
      </c>
      <c r="AA650" s="219" t="s">
        <v>1605</v>
      </c>
      <c r="AB650" s="219" t="s">
        <v>1606</v>
      </c>
      <c r="AC650" s="219" t="str">
        <f>CONCATENATE(tPrihodKorisnik[[#This Row],[Vrsta prihoda]],tPrihodKorisnik[[#This Row],[Šifra budžetskog korisnika]])</f>
        <v>7225111055002</v>
      </c>
    </row>
    <row r="651" spans="25:29" x14ac:dyDescent="0.2">
      <c r="Y651" s="219" t="s">
        <v>776</v>
      </c>
      <c r="Z651" s="219" t="s">
        <v>777</v>
      </c>
      <c r="AA651" s="219" t="s">
        <v>1607</v>
      </c>
      <c r="AB651" s="219" t="s">
        <v>1608</v>
      </c>
      <c r="AC651" s="219" t="str">
        <f>CONCATENATE(tPrihodKorisnik[[#This Row],[Vrsta prihoda]],tPrihodKorisnik[[#This Row],[Šifra budžetskog korisnika]])</f>
        <v>7225111056002</v>
      </c>
    </row>
    <row r="652" spans="25:29" x14ac:dyDescent="0.2">
      <c r="Y652" s="219" t="s">
        <v>776</v>
      </c>
      <c r="Z652" s="219" t="s">
        <v>777</v>
      </c>
      <c r="AA652" s="219" t="s">
        <v>1609</v>
      </c>
      <c r="AB652" s="219" t="s">
        <v>1610</v>
      </c>
      <c r="AC652" s="219" t="str">
        <f>CONCATENATE(tPrihodKorisnik[[#This Row],[Vrsta prihoda]],tPrihodKorisnik[[#This Row],[Šifra budžetskog korisnika]])</f>
        <v>7225111057002</v>
      </c>
    </row>
    <row r="653" spans="25:29" x14ac:dyDescent="0.2">
      <c r="Y653" s="219" t="s">
        <v>776</v>
      </c>
      <c r="Z653" s="219" t="s">
        <v>777</v>
      </c>
      <c r="AA653" s="219" t="s">
        <v>1611</v>
      </c>
      <c r="AB653" s="219" t="s">
        <v>1612</v>
      </c>
      <c r="AC653" s="219" t="str">
        <f>CONCATENATE(tPrihodKorisnik[[#This Row],[Vrsta prihoda]],tPrihodKorisnik[[#This Row],[Šifra budžetskog korisnika]])</f>
        <v>7225111058002</v>
      </c>
    </row>
    <row r="654" spans="25:29" x14ac:dyDescent="0.2">
      <c r="Y654" s="219" t="s">
        <v>776</v>
      </c>
      <c r="Z654" s="219" t="s">
        <v>777</v>
      </c>
      <c r="AA654" s="219" t="s">
        <v>1613</v>
      </c>
      <c r="AB654" s="219" t="s">
        <v>1614</v>
      </c>
      <c r="AC654" s="219" t="str">
        <f>CONCATENATE(tPrihodKorisnik[[#This Row],[Vrsta prihoda]],tPrihodKorisnik[[#This Row],[Šifra budžetskog korisnika]])</f>
        <v>7225111059002</v>
      </c>
    </row>
    <row r="655" spans="25:29" x14ac:dyDescent="0.2">
      <c r="Y655" s="219" t="s">
        <v>776</v>
      </c>
      <c r="Z655" s="219" t="s">
        <v>777</v>
      </c>
      <c r="AA655" s="219" t="s">
        <v>1615</v>
      </c>
      <c r="AB655" s="219" t="s">
        <v>1616</v>
      </c>
      <c r="AC655" s="219" t="str">
        <f>CONCATENATE(tPrihodKorisnik[[#This Row],[Vrsta prihoda]],tPrihodKorisnik[[#This Row],[Šifra budžetskog korisnika]])</f>
        <v>7225110840014</v>
      </c>
    </row>
    <row r="656" spans="25:29" x14ac:dyDescent="0.2">
      <c r="Y656" s="219" t="s">
        <v>1617</v>
      </c>
      <c r="Z656" s="219" t="s">
        <v>690</v>
      </c>
      <c r="AA656" s="219" t="s">
        <v>1339</v>
      </c>
      <c r="AB656" s="219" t="s">
        <v>1340</v>
      </c>
      <c r="AC656" s="219" t="str">
        <f>CONCATENATE(tPrihodKorisnik[[#This Row],[Vrsta prihoda]],tPrihodKorisnik[[#This Row],[Šifra budžetskog korisnika]])</f>
        <v>7225150919001</v>
      </c>
    </row>
    <row r="657" spans="25:29" x14ac:dyDescent="0.2">
      <c r="Y657" s="219" t="s">
        <v>1617</v>
      </c>
      <c r="Z657" s="219" t="s">
        <v>690</v>
      </c>
      <c r="AA657" s="219" t="s">
        <v>1341</v>
      </c>
      <c r="AB657" s="219" t="s">
        <v>1342</v>
      </c>
      <c r="AC657" s="219" t="str">
        <f>CONCATENATE(tPrihodKorisnik[[#This Row],[Vrsta prihoda]],tPrihodKorisnik[[#This Row],[Šifra budžetskog korisnika]])</f>
        <v>7225150919002</v>
      </c>
    </row>
    <row r="658" spans="25:29" x14ac:dyDescent="0.2">
      <c r="Y658" s="219" t="s">
        <v>1617</v>
      </c>
      <c r="Z658" s="219" t="s">
        <v>690</v>
      </c>
      <c r="AA658" s="219" t="s">
        <v>1343</v>
      </c>
      <c r="AB658" s="219" t="s">
        <v>1344</v>
      </c>
      <c r="AC658" s="219" t="str">
        <f>CONCATENATE(tPrihodKorisnik[[#This Row],[Vrsta prihoda]],tPrihodKorisnik[[#This Row],[Šifra budžetskog korisnika]])</f>
        <v>7225150919003</v>
      </c>
    </row>
    <row r="659" spans="25:29" x14ac:dyDescent="0.2">
      <c r="Y659" s="219" t="s">
        <v>1617</v>
      </c>
      <c r="Z659" s="219" t="s">
        <v>690</v>
      </c>
      <c r="AA659" s="219" t="s">
        <v>1345</v>
      </c>
      <c r="AB659" s="219" t="s">
        <v>1346</v>
      </c>
      <c r="AC659" s="219" t="str">
        <f>CONCATENATE(tPrihodKorisnik[[#This Row],[Vrsta prihoda]],tPrihodKorisnik[[#This Row],[Šifra budžetskog korisnika]])</f>
        <v>7225150919004</v>
      </c>
    </row>
    <row r="660" spans="25:29" x14ac:dyDescent="0.2">
      <c r="Y660" s="219" t="s">
        <v>1617</v>
      </c>
      <c r="Z660" s="219" t="s">
        <v>690</v>
      </c>
      <c r="AA660" s="219" t="s">
        <v>1347</v>
      </c>
      <c r="AB660" s="219" t="s">
        <v>1348</v>
      </c>
      <c r="AC660" s="219" t="str">
        <f>CONCATENATE(tPrihodKorisnik[[#This Row],[Vrsta prihoda]],tPrihodKorisnik[[#This Row],[Šifra budžetskog korisnika]])</f>
        <v>7225150919005</v>
      </c>
    </row>
    <row r="661" spans="25:29" x14ac:dyDescent="0.2">
      <c r="Y661" s="219" t="s">
        <v>1617</v>
      </c>
      <c r="Z661" s="219" t="s">
        <v>690</v>
      </c>
      <c r="AA661" s="219" t="s">
        <v>1349</v>
      </c>
      <c r="AB661" s="219" t="s">
        <v>1350</v>
      </c>
      <c r="AC661" s="219" t="str">
        <f>CONCATENATE(tPrihodKorisnik[[#This Row],[Vrsta prihoda]],tPrihodKorisnik[[#This Row],[Šifra budžetskog korisnika]])</f>
        <v>7225150919006</v>
      </c>
    </row>
    <row r="662" spans="25:29" x14ac:dyDescent="0.2">
      <c r="Y662" s="219" t="s">
        <v>1617</v>
      </c>
      <c r="Z662" s="219" t="s">
        <v>690</v>
      </c>
      <c r="AA662" s="219" t="s">
        <v>1351</v>
      </c>
      <c r="AB662" s="219" t="s">
        <v>1352</v>
      </c>
      <c r="AC662" s="219" t="str">
        <f>CONCATENATE(tPrihodKorisnik[[#This Row],[Vrsta prihoda]],tPrihodKorisnik[[#This Row],[Šifra budžetskog korisnika]])</f>
        <v>7225150919007</v>
      </c>
    </row>
    <row r="663" spans="25:29" x14ac:dyDescent="0.2">
      <c r="Y663" s="219" t="s">
        <v>1617</v>
      </c>
      <c r="Z663" s="219" t="s">
        <v>690</v>
      </c>
      <c r="AA663" s="219" t="s">
        <v>1353</v>
      </c>
      <c r="AB663" s="219" t="s">
        <v>1354</v>
      </c>
      <c r="AC663" s="219" t="str">
        <f>CONCATENATE(tPrihodKorisnik[[#This Row],[Vrsta prihoda]],tPrihodKorisnik[[#This Row],[Šifra budžetskog korisnika]])</f>
        <v>7225150919008</v>
      </c>
    </row>
    <row r="664" spans="25:29" x14ac:dyDescent="0.2">
      <c r="Y664" s="219" t="s">
        <v>1618</v>
      </c>
      <c r="Z664" s="219" t="s">
        <v>1619</v>
      </c>
      <c r="AA664" s="219" t="s">
        <v>69</v>
      </c>
      <c r="AB664" s="219" t="s">
        <v>112</v>
      </c>
      <c r="AC664" s="219" t="str">
        <f>CONCATENATE(tPrihodKorisnik[[#This Row],[Vrsta prihoda]],tPrihodKorisnik[[#This Row],[Šifra budžetskog korisnika]])</f>
        <v>7231119999999</v>
      </c>
    </row>
    <row r="665" spans="25:29" x14ac:dyDescent="0.2">
      <c r="Y665" s="219" t="s">
        <v>1620</v>
      </c>
      <c r="Z665" s="219" t="s">
        <v>1621</v>
      </c>
      <c r="AA665" s="219" t="s">
        <v>570</v>
      </c>
      <c r="AB665" s="219" t="s">
        <v>571</v>
      </c>
      <c r="AC665" s="219" t="str">
        <f>CONCATENATE(tPrihodKorisnik[[#This Row],[Vrsta prihoda]],tPrihodKorisnik[[#This Row],[Šifra budžetskog korisnika]])</f>
        <v>7231141048001</v>
      </c>
    </row>
    <row r="666" spans="25:29" x14ac:dyDescent="0.2">
      <c r="Y666" s="219" t="s">
        <v>1620</v>
      </c>
      <c r="Z666" s="219" t="s">
        <v>1621</v>
      </c>
      <c r="AA666" s="219" t="s">
        <v>573</v>
      </c>
      <c r="AB666" s="219" t="s">
        <v>574</v>
      </c>
      <c r="AC666" s="219" t="str">
        <f>CONCATENATE(tPrihodKorisnik[[#This Row],[Vrsta prihoda]],tPrihodKorisnik[[#This Row],[Šifra budžetskog korisnika]])</f>
        <v>7231141049001</v>
      </c>
    </row>
    <row r="667" spans="25:29" x14ac:dyDescent="0.2">
      <c r="Y667" s="219" t="s">
        <v>1620</v>
      </c>
      <c r="Z667" s="219" t="s">
        <v>1621</v>
      </c>
      <c r="AA667" s="219" t="s">
        <v>576</v>
      </c>
      <c r="AB667" s="219" t="s">
        <v>577</v>
      </c>
      <c r="AC667" s="219" t="str">
        <f>CONCATENATE(tPrihodKorisnik[[#This Row],[Vrsta prihoda]],tPrihodKorisnik[[#This Row],[Šifra budžetskog korisnika]])</f>
        <v>7231141050001</v>
      </c>
    </row>
    <row r="668" spans="25:29" x14ac:dyDescent="0.2">
      <c r="Y668" s="219" t="s">
        <v>1620</v>
      </c>
      <c r="Z668" s="219" t="s">
        <v>1621</v>
      </c>
      <c r="AA668" s="219" t="s">
        <v>579</v>
      </c>
      <c r="AB668" s="219" t="s">
        <v>580</v>
      </c>
      <c r="AC668" s="219" t="str">
        <f>CONCATENATE(tPrihodKorisnik[[#This Row],[Vrsta prihoda]],tPrihodKorisnik[[#This Row],[Šifra budžetskog korisnika]])</f>
        <v>7231141051001</v>
      </c>
    </row>
    <row r="669" spans="25:29" x14ac:dyDescent="0.2">
      <c r="Y669" s="219" t="s">
        <v>1620</v>
      </c>
      <c r="Z669" s="219" t="s">
        <v>1621</v>
      </c>
      <c r="AA669" s="219" t="s">
        <v>582</v>
      </c>
      <c r="AB669" s="219" t="s">
        <v>583</v>
      </c>
      <c r="AC669" s="219" t="str">
        <f>CONCATENATE(tPrihodKorisnik[[#This Row],[Vrsta prihoda]],tPrihodKorisnik[[#This Row],[Šifra budžetskog korisnika]])</f>
        <v>7231141052001</v>
      </c>
    </row>
    <row r="670" spans="25:29" x14ac:dyDescent="0.2">
      <c r="Y670" s="219" t="s">
        <v>1620</v>
      </c>
      <c r="Z670" s="219" t="s">
        <v>1621</v>
      </c>
      <c r="AA670" s="219" t="s">
        <v>585</v>
      </c>
      <c r="AB670" s="219" t="s">
        <v>586</v>
      </c>
      <c r="AC670" s="219" t="str">
        <f>CONCATENATE(tPrihodKorisnik[[#This Row],[Vrsta prihoda]],tPrihodKorisnik[[#This Row],[Šifra budžetskog korisnika]])</f>
        <v>7231141060001</v>
      </c>
    </row>
    <row r="671" spans="25:29" x14ac:dyDescent="0.2">
      <c r="Y671" s="219" t="s">
        <v>1620</v>
      </c>
      <c r="Z671" s="219" t="s">
        <v>1621</v>
      </c>
      <c r="AA671" s="219" t="s">
        <v>588</v>
      </c>
      <c r="AB671" s="219" t="s">
        <v>589</v>
      </c>
      <c r="AC671" s="219" t="str">
        <f>CONCATENATE(tPrihodKorisnik[[#This Row],[Vrsta prihoda]],tPrihodKorisnik[[#This Row],[Šifra budžetskog korisnika]])</f>
        <v>7231141061001</v>
      </c>
    </row>
    <row r="672" spans="25:29" x14ac:dyDescent="0.2">
      <c r="Y672" s="219" t="s">
        <v>1620</v>
      </c>
      <c r="Z672" s="219" t="s">
        <v>1621</v>
      </c>
      <c r="AA672" s="219" t="s">
        <v>591</v>
      </c>
      <c r="AB672" s="219" t="s">
        <v>592</v>
      </c>
      <c r="AC672" s="219" t="str">
        <f>CONCATENATE(tPrihodKorisnik[[#This Row],[Vrsta prihoda]],tPrihodKorisnik[[#This Row],[Šifra budžetskog korisnika]])</f>
        <v>7231141062001</v>
      </c>
    </row>
    <row r="673" spans="25:29" x14ac:dyDescent="0.2">
      <c r="Y673" s="219" t="s">
        <v>1620</v>
      </c>
      <c r="Z673" s="219" t="s">
        <v>1621</v>
      </c>
      <c r="AA673" s="219" t="s">
        <v>594</v>
      </c>
      <c r="AB673" s="219" t="s">
        <v>595</v>
      </c>
      <c r="AC673" s="219" t="str">
        <f>CONCATENATE(tPrihodKorisnik[[#This Row],[Vrsta prihoda]],tPrihodKorisnik[[#This Row],[Šifra budžetskog korisnika]])</f>
        <v>7231141063001</v>
      </c>
    </row>
    <row r="674" spans="25:29" x14ac:dyDescent="0.2">
      <c r="Y674" s="219" t="s">
        <v>1620</v>
      </c>
      <c r="Z674" s="219" t="s">
        <v>1621</v>
      </c>
      <c r="AA674" s="219" t="s">
        <v>597</v>
      </c>
      <c r="AB674" s="219" t="s">
        <v>598</v>
      </c>
      <c r="AC674" s="219" t="str">
        <f>CONCATENATE(tPrihodKorisnik[[#This Row],[Vrsta prihoda]],tPrihodKorisnik[[#This Row],[Šifra budžetskog korisnika]])</f>
        <v>7231141064001</v>
      </c>
    </row>
    <row r="675" spans="25:29" x14ac:dyDescent="0.2">
      <c r="Y675" s="219" t="s">
        <v>1620</v>
      </c>
      <c r="Z675" s="219" t="s">
        <v>1621</v>
      </c>
      <c r="AA675" s="219" t="s">
        <v>599</v>
      </c>
      <c r="AB675" s="219" t="s">
        <v>600</v>
      </c>
      <c r="AC675" s="219" t="str">
        <f>CONCATENATE(tPrihodKorisnik[[#This Row],[Vrsta prihoda]],tPrihodKorisnik[[#This Row],[Šifra budžetskog korisnika]])</f>
        <v>7231141065001</v>
      </c>
    </row>
    <row r="676" spans="25:29" x14ac:dyDescent="0.2">
      <c r="Y676" s="219" t="s">
        <v>1620</v>
      </c>
      <c r="Z676" s="219" t="s">
        <v>1621</v>
      </c>
      <c r="AA676" s="219" t="s">
        <v>601</v>
      </c>
      <c r="AB676" s="219" t="s">
        <v>602</v>
      </c>
      <c r="AC676" s="219" t="str">
        <f>CONCATENATE(tPrihodKorisnik[[#This Row],[Vrsta prihoda]],tPrihodKorisnik[[#This Row],[Šifra budžetskog korisnika]])</f>
        <v>7231141066001</v>
      </c>
    </row>
    <row r="677" spans="25:29" x14ac:dyDescent="0.2">
      <c r="Y677" s="219" t="s">
        <v>1620</v>
      </c>
      <c r="Z677" s="219" t="s">
        <v>1621</v>
      </c>
      <c r="AA677" s="219" t="s">
        <v>604</v>
      </c>
      <c r="AB677" s="219" t="s">
        <v>605</v>
      </c>
      <c r="AC677" s="219" t="str">
        <f>CONCATENATE(tPrihodKorisnik[[#This Row],[Vrsta prihoda]],tPrihodKorisnik[[#This Row],[Šifra budžetskog korisnika]])</f>
        <v>7231141067001</v>
      </c>
    </row>
    <row r="678" spans="25:29" x14ac:dyDescent="0.2">
      <c r="Y678" s="219" t="s">
        <v>1620</v>
      </c>
      <c r="Z678" s="219" t="s">
        <v>1621</v>
      </c>
      <c r="AA678" s="219" t="s">
        <v>607</v>
      </c>
      <c r="AB678" s="219" t="s">
        <v>608</v>
      </c>
      <c r="AC678" s="219" t="str">
        <f>CONCATENATE(tPrihodKorisnik[[#This Row],[Vrsta prihoda]],tPrihodKorisnik[[#This Row],[Šifra budžetskog korisnika]])</f>
        <v>7231141068001</v>
      </c>
    </row>
    <row r="679" spans="25:29" x14ac:dyDescent="0.2">
      <c r="Y679" s="219" t="s">
        <v>1620</v>
      </c>
      <c r="Z679" s="219" t="s">
        <v>1621</v>
      </c>
      <c r="AA679" s="219" t="s">
        <v>610</v>
      </c>
      <c r="AB679" s="219" t="s">
        <v>611</v>
      </c>
      <c r="AC679" s="219" t="str">
        <f>CONCATENATE(tPrihodKorisnik[[#This Row],[Vrsta prihoda]],tPrihodKorisnik[[#This Row],[Šifra budžetskog korisnika]])</f>
        <v>7231141069001</v>
      </c>
    </row>
    <row r="680" spans="25:29" x14ac:dyDescent="0.2">
      <c r="Y680" s="219" t="s">
        <v>1620</v>
      </c>
      <c r="Z680" s="219" t="s">
        <v>1621</v>
      </c>
      <c r="AA680" s="219" t="s">
        <v>613</v>
      </c>
      <c r="AB680" s="219" t="s">
        <v>614</v>
      </c>
      <c r="AC680" s="219" t="str">
        <f>CONCATENATE(tPrihodKorisnik[[#This Row],[Vrsta prihoda]],tPrihodKorisnik[[#This Row],[Šifra budžetskog korisnika]])</f>
        <v>7231141070001</v>
      </c>
    </row>
    <row r="681" spans="25:29" x14ac:dyDescent="0.2">
      <c r="Y681" s="219" t="s">
        <v>1620</v>
      </c>
      <c r="Z681" s="219" t="s">
        <v>1621</v>
      </c>
      <c r="AA681" s="219" t="s">
        <v>616</v>
      </c>
      <c r="AB681" s="219" t="s">
        <v>617</v>
      </c>
      <c r="AC681" s="219" t="str">
        <f>CONCATENATE(tPrihodKorisnik[[#This Row],[Vrsta prihoda]],tPrihodKorisnik[[#This Row],[Šifra budžetskog korisnika]])</f>
        <v>7231141071001</v>
      </c>
    </row>
    <row r="682" spans="25:29" x14ac:dyDescent="0.2">
      <c r="Y682" s="219" t="s">
        <v>1620</v>
      </c>
      <c r="Z682" s="219" t="s">
        <v>1621</v>
      </c>
      <c r="AA682" s="219" t="s">
        <v>619</v>
      </c>
      <c r="AB682" s="219" t="s">
        <v>620</v>
      </c>
      <c r="AC682" s="219" t="str">
        <f>CONCATENATE(tPrihodKorisnik[[#This Row],[Vrsta prihoda]],tPrihodKorisnik[[#This Row],[Šifra budžetskog korisnika]])</f>
        <v>7231141072001</v>
      </c>
    </row>
    <row r="683" spans="25:29" x14ac:dyDescent="0.2">
      <c r="Y683" s="219" t="s">
        <v>1620</v>
      </c>
      <c r="Z683" s="219" t="s">
        <v>1621</v>
      </c>
      <c r="AA683" s="219" t="s">
        <v>622</v>
      </c>
      <c r="AB683" s="219" t="s">
        <v>623</v>
      </c>
      <c r="AC683" s="219" t="str">
        <f>CONCATENATE(tPrihodKorisnik[[#This Row],[Vrsta prihoda]],tPrihodKorisnik[[#This Row],[Šifra budžetskog korisnika]])</f>
        <v>7231141073001</v>
      </c>
    </row>
    <row r="684" spans="25:29" x14ac:dyDescent="0.2">
      <c r="Y684" s="219" t="s">
        <v>1620</v>
      </c>
      <c r="Z684" s="219" t="s">
        <v>1621</v>
      </c>
      <c r="AA684" s="219" t="s">
        <v>625</v>
      </c>
      <c r="AB684" s="219" t="s">
        <v>626</v>
      </c>
      <c r="AC684" s="219" t="str">
        <f>CONCATENATE(tPrihodKorisnik[[#This Row],[Vrsta prihoda]],tPrihodKorisnik[[#This Row],[Šifra budžetskog korisnika]])</f>
        <v>7231141074001</v>
      </c>
    </row>
    <row r="685" spans="25:29" x14ac:dyDescent="0.2">
      <c r="Y685" s="219" t="s">
        <v>1620</v>
      </c>
      <c r="Z685" s="219" t="s">
        <v>1621</v>
      </c>
      <c r="AA685" s="219" t="s">
        <v>628</v>
      </c>
      <c r="AB685" s="219" t="s">
        <v>629</v>
      </c>
      <c r="AC685" s="219" t="str">
        <f>CONCATENATE(tPrihodKorisnik[[#This Row],[Vrsta prihoda]],tPrihodKorisnik[[#This Row],[Šifra budžetskog korisnika]])</f>
        <v>7231141075001</v>
      </c>
    </row>
    <row r="686" spans="25:29" x14ac:dyDescent="0.2">
      <c r="Y686" s="219" t="s">
        <v>1620</v>
      </c>
      <c r="Z686" s="219" t="s">
        <v>1621</v>
      </c>
      <c r="AA686" s="219" t="s">
        <v>631</v>
      </c>
      <c r="AB686" s="219" t="s">
        <v>632</v>
      </c>
      <c r="AC686" s="219" t="str">
        <f>CONCATENATE(tPrihodKorisnik[[#This Row],[Vrsta prihoda]],tPrihodKorisnik[[#This Row],[Šifra budžetskog korisnika]])</f>
        <v>7231141076001</v>
      </c>
    </row>
    <row r="687" spans="25:29" x14ac:dyDescent="0.2">
      <c r="Y687" s="219" t="s">
        <v>1620</v>
      </c>
      <c r="Z687" s="219" t="s">
        <v>1621</v>
      </c>
      <c r="AA687" s="219" t="s">
        <v>634</v>
      </c>
      <c r="AB687" s="219" t="s">
        <v>635</v>
      </c>
      <c r="AC687" s="219" t="str">
        <f>CONCATENATE(tPrihodKorisnik[[#This Row],[Vrsta prihoda]],tPrihodKorisnik[[#This Row],[Šifra budžetskog korisnika]])</f>
        <v>7231141077001</v>
      </c>
    </row>
    <row r="688" spans="25:29" x14ac:dyDescent="0.2">
      <c r="Y688" s="219" t="s">
        <v>1620</v>
      </c>
      <c r="Z688" s="219" t="s">
        <v>1621</v>
      </c>
      <c r="AA688" s="219" t="s">
        <v>637</v>
      </c>
      <c r="AB688" s="219" t="s">
        <v>638</v>
      </c>
      <c r="AC688" s="219" t="str">
        <f>CONCATENATE(tPrihodKorisnik[[#This Row],[Vrsta prihoda]],tPrihodKorisnik[[#This Row],[Šifra budžetskog korisnika]])</f>
        <v>7231141078001</v>
      </c>
    </row>
    <row r="689" spans="25:29" x14ac:dyDescent="0.2">
      <c r="Y689" s="219" t="s">
        <v>1620</v>
      </c>
      <c r="Z689" s="219" t="s">
        <v>1621</v>
      </c>
      <c r="AA689" s="219" t="s">
        <v>646</v>
      </c>
      <c r="AB689" s="219" t="s">
        <v>647</v>
      </c>
      <c r="AC689" s="219" t="str">
        <f>CONCATENATE(tPrihodKorisnik[[#This Row],[Vrsta prihoda]],tPrihodKorisnik[[#This Row],[Šifra budžetskog korisnika]])</f>
        <v>7231141086001</v>
      </c>
    </row>
    <row r="690" spans="25:29" x14ac:dyDescent="0.2">
      <c r="Y690" s="219" t="s">
        <v>1620</v>
      </c>
      <c r="Z690" s="219" t="s">
        <v>1621</v>
      </c>
      <c r="AA690" s="219" t="s">
        <v>648</v>
      </c>
      <c r="AB690" s="219" t="s">
        <v>649</v>
      </c>
      <c r="AC690" s="219" t="str">
        <f>CONCATENATE(tPrihodKorisnik[[#This Row],[Vrsta prihoda]],tPrihodKorisnik[[#This Row],[Šifra budžetskog korisnika]])</f>
        <v>7231141087001</v>
      </c>
    </row>
    <row r="691" spans="25:29" x14ac:dyDescent="0.2">
      <c r="Y691" s="219" t="s">
        <v>1620</v>
      </c>
      <c r="Z691" s="219" t="s">
        <v>1621</v>
      </c>
      <c r="AA691" s="219" t="s">
        <v>651</v>
      </c>
      <c r="AB691" s="219" t="s">
        <v>652</v>
      </c>
      <c r="AC691" s="219" t="str">
        <f>CONCATENATE(tPrihodKorisnik[[#This Row],[Vrsta prihoda]],tPrihodKorisnik[[#This Row],[Šifra budžetskog korisnika]])</f>
        <v>7231141088001</v>
      </c>
    </row>
    <row r="692" spans="25:29" x14ac:dyDescent="0.2">
      <c r="Y692" s="219" t="s">
        <v>1620</v>
      </c>
      <c r="Z692" s="219" t="s">
        <v>1621</v>
      </c>
      <c r="AA692" s="219" t="s">
        <v>654</v>
      </c>
      <c r="AB692" s="219" t="s">
        <v>655</v>
      </c>
      <c r="AC692" s="219" t="str">
        <f>CONCATENATE(tPrihodKorisnik[[#This Row],[Vrsta prihoda]],tPrihodKorisnik[[#This Row],[Šifra budžetskog korisnika]])</f>
        <v>7231141089001</v>
      </c>
    </row>
    <row r="693" spans="25:29" x14ac:dyDescent="0.2">
      <c r="Y693" s="219" t="s">
        <v>1620</v>
      </c>
      <c r="Z693" s="219" t="s">
        <v>1621</v>
      </c>
      <c r="AA693" s="219" t="s">
        <v>640</v>
      </c>
      <c r="AB693" s="219" t="s">
        <v>641</v>
      </c>
      <c r="AC693" s="219" t="str">
        <f>CONCATENATE(tPrihodKorisnik[[#This Row],[Vrsta prihoda]],tPrihodKorisnik[[#This Row],[Šifra budžetskog korisnika]])</f>
        <v>7231141084001</v>
      </c>
    </row>
    <row r="694" spans="25:29" x14ac:dyDescent="0.2">
      <c r="Y694" s="219" t="s">
        <v>1620</v>
      </c>
      <c r="Z694" s="219" t="s">
        <v>1621</v>
      </c>
      <c r="AA694" s="219" t="s">
        <v>643</v>
      </c>
      <c r="AB694" s="219" t="s">
        <v>644</v>
      </c>
      <c r="AC694" s="219" t="str">
        <f>CONCATENATE(tPrihodKorisnik[[#This Row],[Vrsta prihoda]],tPrihodKorisnik[[#This Row],[Šifra budžetskog korisnika]])</f>
        <v>7231141085001</v>
      </c>
    </row>
    <row r="695" spans="25:29" x14ac:dyDescent="0.2">
      <c r="Y695" s="219" t="s">
        <v>1622</v>
      </c>
      <c r="Z695" s="219" t="s">
        <v>1623</v>
      </c>
      <c r="AA695" s="219" t="s">
        <v>782</v>
      </c>
      <c r="AB695" s="219" t="s">
        <v>783</v>
      </c>
      <c r="AC695" s="219" t="str">
        <f>CONCATENATE(tPrihodKorisnik[[#This Row],[Vrsta prihoda]],tPrihodKorisnik[[#This Row],[Šifra budžetskog korisnika]])</f>
        <v>7231150419002</v>
      </c>
    </row>
    <row r="696" spans="25:29" x14ac:dyDescent="0.2">
      <c r="Y696" s="219" t="s">
        <v>1622</v>
      </c>
      <c r="Z696" s="219" t="s">
        <v>1623</v>
      </c>
      <c r="AA696" s="219" t="s">
        <v>790</v>
      </c>
      <c r="AB696" s="219" t="s">
        <v>791</v>
      </c>
      <c r="AC696" s="219" t="str">
        <f>CONCATENATE(tPrihodKorisnik[[#This Row],[Vrsta prihoda]],tPrihodKorisnik[[#This Row],[Šifra budžetskog korisnika]])</f>
        <v>7231150419006</v>
      </c>
    </row>
    <row r="697" spans="25:29" x14ac:dyDescent="0.2">
      <c r="Y697" s="219" t="s">
        <v>1622</v>
      </c>
      <c r="Z697" s="219" t="s">
        <v>1623</v>
      </c>
      <c r="AA697" s="219" t="s">
        <v>778</v>
      </c>
      <c r="AB697" s="219" t="s">
        <v>779</v>
      </c>
      <c r="AC697" s="219" t="str">
        <f>CONCATENATE(tPrihodKorisnik[[#This Row],[Vrsta prihoda]],tPrihodKorisnik[[#This Row],[Šifra budžetskog korisnika]])</f>
        <v>7231150419000</v>
      </c>
    </row>
    <row r="698" spans="25:29" x14ac:dyDescent="0.2">
      <c r="Y698" s="219" t="s">
        <v>1622</v>
      </c>
      <c r="Z698" s="219" t="s">
        <v>1623</v>
      </c>
      <c r="AA698" s="219" t="s">
        <v>780</v>
      </c>
      <c r="AB698" s="219" t="s">
        <v>781</v>
      </c>
      <c r="AC698" s="219" t="str">
        <f>CONCATENATE(tPrihodKorisnik[[#This Row],[Vrsta prihoda]],tPrihodKorisnik[[#This Row],[Šifra budžetskog korisnika]])</f>
        <v>7231150419001</v>
      </c>
    </row>
    <row r="699" spans="25:29" x14ac:dyDescent="0.2">
      <c r="Y699" s="219" t="s">
        <v>1622</v>
      </c>
      <c r="Z699" s="219" t="s">
        <v>1623</v>
      </c>
      <c r="AA699" s="219" t="s">
        <v>784</v>
      </c>
      <c r="AB699" s="219" t="s">
        <v>785</v>
      </c>
      <c r="AC699" s="219" t="str">
        <f>CONCATENATE(tPrihodKorisnik[[#This Row],[Vrsta prihoda]],tPrihodKorisnik[[#This Row],[Šifra budžetskog korisnika]])</f>
        <v>7231150419003</v>
      </c>
    </row>
    <row r="700" spans="25:29" x14ac:dyDescent="0.2">
      <c r="Y700" s="219" t="s">
        <v>1622</v>
      </c>
      <c r="Z700" s="219" t="s">
        <v>1623</v>
      </c>
      <c r="AA700" s="219" t="s">
        <v>786</v>
      </c>
      <c r="AB700" s="219" t="s">
        <v>787</v>
      </c>
      <c r="AC700" s="219" t="str">
        <f>CONCATENATE(tPrihodKorisnik[[#This Row],[Vrsta prihoda]],tPrihodKorisnik[[#This Row],[Šifra budžetskog korisnika]])</f>
        <v>7231150419004</v>
      </c>
    </row>
    <row r="701" spans="25:29" x14ac:dyDescent="0.2">
      <c r="Y701" s="219" t="s">
        <v>1622</v>
      </c>
      <c r="Z701" s="219" t="s">
        <v>1623</v>
      </c>
      <c r="AA701" s="219" t="s">
        <v>788</v>
      </c>
      <c r="AB701" s="219" t="s">
        <v>789</v>
      </c>
      <c r="AC701" s="219" t="str">
        <f>CONCATENATE(tPrihodKorisnik[[#This Row],[Vrsta prihoda]],tPrihodKorisnik[[#This Row],[Šifra budžetskog korisnika]])</f>
        <v>7231150419005</v>
      </c>
    </row>
    <row r="702" spans="25:29" x14ac:dyDescent="0.2">
      <c r="Y702" s="219" t="s">
        <v>1622</v>
      </c>
      <c r="Z702" s="219" t="s">
        <v>1623</v>
      </c>
      <c r="AA702" s="219" t="s">
        <v>792</v>
      </c>
      <c r="AB702" s="219" t="s">
        <v>793</v>
      </c>
      <c r="AC702" s="219" t="str">
        <f>CONCATENATE(tPrihodKorisnik[[#This Row],[Vrsta prihoda]],tPrihodKorisnik[[#This Row],[Šifra budžetskog korisnika]])</f>
        <v>7231150419007</v>
      </c>
    </row>
    <row r="703" spans="25:29" x14ac:dyDescent="0.2">
      <c r="Y703" s="219" t="s">
        <v>1622</v>
      </c>
      <c r="Z703" s="219" t="s">
        <v>1623</v>
      </c>
      <c r="AA703" s="219" t="s">
        <v>796</v>
      </c>
      <c r="AB703" s="219" t="s">
        <v>797</v>
      </c>
      <c r="AC703" s="219" t="str">
        <f>CONCATENATE(tPrihodKorisnik[[#This Row],[Vrsta prihoda]],tPrihodKorisnik[[#This Row],[Šifra budžetskog korisnika]])</f>
        <v>7231151047001</v>
      </c>
    </row>
    <row r="704" spans="25:29" x14ac:dyDescent="0.2">
      <c r="Y704" s="219" t="s">
        <v>1622</v>
      </c>
      <c r="Z704" s="219" t="s">
        <v>1623</v>
      </c>
      <c r="AA704" s="219" t="s">
        <v>1251</v>
      </c>
      <c r="AB704" s="219" t="s">
        <v>1252</v>
      </c>
      <c r="AC704" s="219" t="str">
        <f>CONCATENATE(tPrihodKorisnik[[#This Row],[Vrsta prihoda]],tPrihodKorisnik[[#This Row],[Šifra budžetskog korisnika]])</f>
        <v>7231150501001</v>
      </c>
    </row>
    <row r="705" spans="25:29" x14ac:dyDescent="0.2">
      <c r="Y705" s="219" t="s">
        <v>1622</v>
      </c>
      <c r="Z705" s="219" t="s">
        <v>1623</v>
      </c>
      <c r="AA705" s="219" t="s">
        <v>806</v>
      </c>
      <c r="AB705" s="219" t="s">
        <v>807</v>
      </c>
      <c r="AC705" s="219" t="str">
        <f>CONCATENATE(tPrihodKorisnik[[#This Row],[Vrsta prihoda]],tPrihodKorisnik[[#This Row],[Šifra budžetskog korisnika]])</f>
        <v>7231150101001</v>
      </c>
    </row>
    <row r="706" spans="25:29" x14ac:dyDescent="0.2">
      <c r="Y706" s="219" t="s">
        <v>1622</v>
      </c>
      <c r="Z706" s="219" t="s">
        <v>1623</v>
      </c>
      <c r="AA706" s="219" t="s">
        <v>808</v>
      </c>
      <c r="AB706" s="219" t="s">
        <v>809</v>
      </c>
      <c r="AC706" s="219" t="str">
        <f>CONCATENATE(tPrihodKorisnik[[#This Row],[Vrsta prihoda]],tPrihodKorisnik[[#This Row],[Šifra budžetskog korisnika]])</f>
        <v>7231150202001</v>
      </c>
    </row>
    <row r="707" spans="25:29" x14ac:dyDescent="0.2">
      <c r="Y707" s="219" t="s">
        <v>1622</v>
      </c>
      <c r="Z707" s="219" t="s">
        <v>1623</v>
      </c>
      <c r="AA707" s="219" t="s">
        <v>810</v>
      </c>
      <c r="AB707" s="219" t="s">
        <v>811</v>
      </c>
      <c r="AC707" s="219" t="str">
        <f>CONCATENATE(tPrihodKorisnik[[#This Row],[Vrsta prihoda]],tPrihodKorisnik[[#This Row],[Šifra budžetskog korisnika]])</f>
        <v>7231150204001</v>
      </c>
    </row>
    <row r="708" spans="25:29" x14ac:dyDescent="0.2">
      <c r="Y708" s="219" t="s">
        <v>1622</v>
      </c>
      <c r="Z708" s="219" t="s">
        <v>1623</v>
      </c>
      <c r="AA708" s="219" t="s">
        <v>824</v>
      </c>
      <c r="AB708" s="219" t="s">
        <v>825</v>
      </c>
      <c r="AC708" s="219" t="str">
        <f>CONCATENATE(tPrihodKorisnik[[#This Row],[Vrsta prihoda]],tPrihodKorisnik[[#This Row],[Šifra budžetskog korisnika]])</f>
        <v>7231150304001</v>
      </c>
    </row>
    <row r="709" spans="25:29" x14ac:dyDescent="0.2">
      <c r="Y709" s="219" t="s">
        <v>1622</v>
      </c>
      <c r="Z709" s="219" t="s">
        <v>1623</v>
      </c>
      <c r="AA709" s="219" t="s">
        <v>826</v>
      </c>
      <c r="AB709" s="219" t="s">
        <v>827</v>
      </c>
      <c r="AC709" s="219" t="str">
        <f>CONCATENATE(tPrihodKorisnik[[#This Row],[Vrsta prihoda]],tPrihodKorisnik[[#This Row],[Šifra budžetskog korisnika]])</f>
        <v>7231150405001</v>
      </c>
    </row>
    <row r="710" spans="25:29" x14ac:dyDescent="0.2">
      <c r="Y710" s="219" t="s">
        <v>1622</v>
      </c>
      <c r="Z710" s="219" t="s">
        <v>1623</v>
      </c>
      <c r="AA710" s="219" t="s">
        <v>828</v>
      </c>
      <c r="AB710" s="219" t="s">
        <v>829</v>
      </c>
      <c r="AC710" s="219" t="str">
        <f>CONCATENATE(tPrihodKorisnik[[#This Row],[Vrsta prihoda]],tPrihodKorisnik[[#This Row],[Šifra budžetskog korisnika]])</f>
        <v>7231150407001</v>
      </c>
    </row>
    <row r="711" spans="25:29" x14ac:dyDescent="0.2">
      <c r="Y711" s="219" t="s">
        <v>1622</v>
      </c>
      <c r="Z711" s="219" t="s">
        <v>1623</v>
      </c>
      <c r="AA711" s="219" t="s">
        <v>830</v>
      </c>
      <c r="AB711" s="219" t="s">
        <v>831</v>
      </c>
      <c r="AC711" s="219" t="str">
        <f>CONCATENATE(tPrihodKorisnik[[#This Row],[Vrsta prihoda]],tPrihodKorisnik[[#This Row],[Šifra budžetskog korisnika]])</f>
        <v>7231150411001</v>
      </c>
    </row>
    <row r="712" spans="25:29" x14ac:dyDescent="0.2">
      <c r="Y712" s="219" t="s">
        <v>1622</v>
      </c>
      <c r="Z712" s="219" t="s">
        <v>1623</v>
      </c>
      <c r="AA712" s="219" t="s">
        <v>832</v>
      </c>
      <c r="AB712" s="219" t="s">
        <v>833</v>
      </c>
      <c r="AC712" s="219" t="str">
        <f>CONCATENATE(tPrihodKorisnik[[#This Row],[Vrsta prihoda]],tPrihodKorisnik[[#This Row],[Šifra budžetskog korisnika]])</f>
        <v>7231150413001</v>
      </c>
    </row>
    <row r="713" spans="25:29" x14ac:dyDescent="0.2">
      <c r="Y713" s="219" t="s">
        <v>1622</v>
      </c>
      <c r="Z713" s="219" t="s">
        <v>1623</v>
      </c>
      <c r="AA713" s="219" t="s">
        <v>834</v>
      </c>
      <c r="AB713" s="219" t="s">
        <v>835</v>
      </c>
      <c r="AC713" s="219" t="str">
        <f>CONCATENATE(tPrihodKorisnik[[#This Row],[Vrsta prihoda]],tPrihodKorisnik[[#This Row],[Šifra budžetskog korisnika]])</f>
        <v>7231150414001</v>
      </c>
    </row>
    <row r="714" spans="25:29" x14ac:dyDescent="0.2">
      <c r="Y714" s="219" t="s">
        <v>1622</v>
      </c>
      <c r="Z714" s="219" t="s">
        <v>1623</v>
      </c>
      <c r="AA714" s="219" t="s">
        <v>836</v>
      </c>
      <c r="AB714" s="219" t="s">
        <v>837</v>
      </c>
      <c r="AC714" s="219" t="str">
        <f>CONCATENATE(tPrihodKorisnik[[#This Row],[Vrsta prihoda]],tPrihodKorisnik[[#This Row],[Šifra budžetskog korisnika]])</f>
        <v>7231150416001</v>
      </c>
    </row>
    <row r="715" spans="25:29" x14ac:dyDescent="0.2">
      <c r="Y715" s="219" t="s">
        <v>1622</v>
      </c>
      <c r="Z715" s="219" t="s">
        <v>1623</v>
      </c>
      <c r="AA715" s="219" t="s">
        <v>838</v>
      </c>
      <c r="AB715" s="219" t="s">
        <v>839</v>
      </c>
      <c r="AC715" s="219" t="str">
        <f>CONCATENATE(tPrihodKorisnik[[#This Row],[Vrsta prihoda]],tPrihodKorisnik[[#This Row],[Šifra budžetskog korisnika]])</f>
        <v>7231150417001</v>
      </c>
    </row>
    <row r="716" spans="25:29" x14ac:dyDescent="0.2">
      <c r="Y716" s="219" t="s">
        <v>1622</v>
      </c>
      <c r="Z716" s="219" t="s">
        <v>1623</v>
      </c>
      <c r="AA716" s="219" t="s">
        <v>840</v>
      </c>
      <c r="AB716" s="219" t="s">
        <v>841</v>
      </c>
      <c r="AC716" s="219" t="str">
        <f>CONCATENATE(tPrihodKorisnik[[#This Row],[Vrsta prihoda]],tPrihodKorisnik[[#This Row],[Šifra budžetskog korisnika]])</f>
        <v>7231150712100</v>
      </c>
    </row>
    <row r="717" spans="25:29" x14ac:dyDescent="0.2">
      <c r="Y717" s="219" t="s">
        <v>1622</v>
      </c>
      <c r="Z717" s="219" t="s">
        <v>1623</v>
      </c>
      <c r="AA717" s="219" t="s">
        <v>842</v>
      </c>
      <c r="AB717" s="219" t="s">
        <v>843</v>
      </c>
      <c r="AC717" s="219" t="str">
        <f>CONCATENATE(tPrihodKorisnik[[#This Row],[Vrsta prihoda]],tPrihodKorisnik[[#This Row],[Šifra budžetskog korisnika]])</f>
        <v>7231150712101</v>
      </c>
    </row>
    <row r="718" spans="25:29" x14ac:dyDescent="0.2">
      <c r="Y718" s="219" t="s">
        <v>1622</v>
      </c>
      <c r="Z718" s="219" t="s">
        <v>1623</v>
      </c>
      <c r="AA718" s="219" t="s">
        <v>844</v>
      </c>
      <c r="AB718" s="219" t="s">
        <v>845</v>
      </c>
      <c r="AC718" s="219" t="str">
        <f>CONCATENATE(tPrihodKorisnik[[#This Row],[Vrsta prihoda]],tPrihodKorisnik[[#This Row],[Šifra budžetskog korisnika]])</f>
        <v>7231150712102</v>
      </c>
    </row>
    <row r="719" spans="25:29" x14ac:dyDescent="0.2">
      <c r="Y719" s="219" t="s">
        <v>1622</v>
      </c>
      <c r="Z719" s="219" t="s">
        <v>1623</v>
      </c>
      <c r="AA719" s="219" t="s">
        <v>846</v>
      </c>
      <c r="AB719" s="219" t="s">
        <v>847</v>
      </c>
      <c r="AC719" s="219" t="str">
        <f>CONCATENATE(tPrihodKorisnik[[#This Row],[Vrsta prihoda]],tPrihodKorisnik[[#This Row],[Šifra budžetskog korisnika]])</f>
        <v>7231150712103</v>
      </c>
    </row>
    <row r="720" spans="25:29" x14ac:dyDescent="0.2">
      <c r="Y720" s="219" t="s">
        <v>1622</v>
      </c>
      <c r="Z720" s="219" t="s">
        <v>1623</v>
      </c>
      <c r="AA720" s="219" t="s">
        <v>848</v>
      </c>
      <c r="AB720" s="219" t="s">
        <v>849</v>
      </c>
      <c r="AC720" s="219" t="str">
        <f>CONCATENATE(tPrihodKorisnik[[#This Row],[Vrsta prihoda]],tPrihodKorisnik[[#This Row],[Šifra budžetskog korisnika]])</f>
        <v>7231150712104</v>
      </c>
    </row>
    <row r="721" spans="25:29" x14ac:dyDescent="0.2">
      <c r="Y721" s="219" t="s">
        <v>1622</v>
      </c>
      <c r="Z721" s="219" t="s">
        <v>1623</v>
      </c>
      <c r="AA721" s="219" t="s">
        <v>850</v>
      </c>
      <c r="AB721" s="219" t="s">
        <v>851</v>
      </c>
      <c r="AC721" s="219" t="str">
        <f>CONCATENATE(tPrihodKorisnik[[#This Row],[Vrsta prihoda]],tPrihodKorisnik[[#This Row],[Šifra budžetskog korisnika]])</f>
        <v>7231150712107</v>
      </c>
    </row>
    <row r="722" spans="25:29" x14ac:dyDescent="0.2">
      <c r="Y722" s="219" t="s">
        <v>1622</v>
      </c>
      <c r="Z722" s="219" t="s">
        <v>1623</v>
      </c>
      <c r="AA722" s="219" t="s">
        <v>852</v>
      </c>
      <c r="AB722" s="219" t="s">
        <v>853</v>
      </c>
      <c r="AC722" s="219" t="str">
        <f>CONCATENATE(tPrihodKorisnik[[#This Row],[Vrsta prihoda]],tPrihodKorisnik[[#This Row],[Šifra budžetskog korisnika]])</f>
        <v>7231150712108</v>
      </c>
    </row>
    <row r="723" spans="25:29" x14ac:dyDescent="0.2">
      <c r="Y723" s="219" t="s">
        <v>1622</v>
      </c>
      <c r="Z723" s="219" t="s">
        <v>1623</v>
      </c>
      <c r="AA723" s="219" t="s">
        <v>854</v>
      </c>
      <c r="AB723" s="219" t="s">
        <v>855</v>
      </c>
      <c r="AC723" s="219" t="str">
        <f>CONCATENATE(tPrihodKorisnik[[#This Row],[Vrsta prihoda]],tPrihodKorisnik[[#This Row],[Šifra budžetskog korisnika]])</f>
        <v>7231150712109</v>
      </c>
    </row>
    <row r="724" spans="25:29" x14ac:dyDescent="0.2">
      <c r="Y724" s="219" t="s">
        <v>1622</v>
      </c>
      <c r="Z724" s="219" t="s">
        <v>1623</v>
      </c>
      <c r="AA724" s="219" t="s">
        <v>856</v>
      </c>
      <c r="AB724" s="219" t="s">
        <v>857</v>
      </c>
      <c r="AC724" s="219" t="str">
        <f>CONCATENATE(tPrihodKorisnik[[#This Row],[Vrsta prihoda]],tPrihodKorisnik[[#This Row],[Šifra budžetskog korisnika]])</f>
        <v>7231150712110</v>
      </c>
    </row>
    <row r="725" spans="25:29" x14ac:dyDescent="0.2">
      <c r="Y725" s="219" t="s">
        <v>1622</v>
      </c>
      <c r="Z725" s="219" t="s">
        <v>1623</v>
      </c>
      <c r="AA725" s="219" t="s">
        <v>858</v>
      </c>
      <c r="AB725" s="219" t="s">
        <v>859</v>
      </c>
      <c r="AC725" s="219" t="str">
        <f>CONCATENATE(tPrihodKorisnik[[#This Row],[Vrsta prihoda]],tPrihodKorisnik[[#This Row],[Šifra budžetskog korisnika]])</f>
        <v>7231150712200</v>
      </c>
    </row>
    <row r="726" spans="25:29" x14ac:dyDescent="0.2">
      <c r="Y726" s="219" t="s">
        <v>1622</v>
      </c>
      <c r="Z726" s="219" t="s">
        <v>1623</v>
      </c>
      <c r="AA726" s="219" t="s">
        <v>860</v>
      </c>
      <c r="AB726" s="219" t="s">
        <v>861</v>
      </c>
      <c r="AC726" s="219" t="str">
        <f>CONCATENATE(tPrihodKorisnik[[#This Row],[Vrsta prihoda]],tPrihodKorisnik[[#This Row],[Šifra budžetskog korisnika]])</f>
        <v>7231150712201</v>
      </c>
    </row>
    <row r="727" spans="25:29" x14ac:dyDescent="0.2">
      <c r="Y727" s="219" t="s">
        <v>1622</v>
      </c>
      <c r="Z727" s="219" t="s">
        <v>1623</v>
      </c>
      <c r="AA727" s="219" t="s">
        <v>862</v>
      </c>
      <c r="AB727" s="219" t="s">
        <v>863</v>
      </c>
      <c r="AC727" s="219" t="str">
        <f>CONCATENATE(tPrihodKorisnik[[#This Row],[Vrsta prihoda]],tPrihodKorisnik[[#This Row],[Šifra budžetskog korisnika]])</f>
        <v>7231150712203</v>
      </c>
    </row>
    <row r="728" spans="25:29" x14ac:dyDescent="0.2">
      <c r="Y728" s="219" t="s">
        <v>1622</v>
      </c>
      <c r="Z728" s="219" t="s">
        <v>1623</v>
      </c>
      <c r="AA728" s="219" t="s">
        <v>864</v>
      </c>
      <c r="AB728" s="219" t="s">
        <v>865</v>
      </c>
      <c r="AC728" s="219" t="str">
        <f>CONCATENATE(tPrihodKorisnik[[#This Row],[Vrsta prihoda]],tPrihodKorisnik[[#This Row],[Šifra budžetskog korisnika]])</f>
        <v>7231150712204</v>
      </c>
    </row>
    <row r="729" spans="25:29" x14ac:dyDescent="0.2">
      <c r="Y729" s="219" t="s">
        <v>1622</v>
      </c>
      <c r="Z729" s="219" t="s">
        <v>1623</v>
      </c>
      <c r="AA729" s="219" t="s">
        <v>866</v>
      </c>
      <c r="AB729" s="219" t="s">
        <v>867</v>
      </c>
      <c r="AC729" s="219" t="str">
        <f>CONCATENATE(tPrihodKorisnik[[#This Row],[Vrsta prihoda]],tPrihodKorisnik[[#This Row],[Šifra budžetskog korisnika]])</f>
        <v>7231150712205</v>
      </c>
    </row>
    <row r="730" spans="25:29" x14ac:dyDescent="0.2">
      <c r="Y730" s="219" t="s">
        <v>1622</v>
      </c>
      <c r="Z730" s="219" t="s">
        <v>1623</v>
      </c>
      <c r="AA730" s="219" t="s">
        <v>868</v>
      </c>
      <c r="AB730" s="219" t="s">
        <v>869</v>
      </c>
      <c r="AC730" s="219" t="str">
        <f>CONCATENATE(tPrihodKorisnik[[#This Row],[Vrsta prihoda]],tPrihodKorisnik[[#This Row],[Šifra budžetskog korisnika]])</f>
        <v>7231150712206</v>
      </c>
    </row>
    <row r="731" spans="25:29" x14ac:dyDescent="0.2">
      <c r="Y731" s="219" t="s">
        <v>1622</v>
      </c>
      <c r="Z731" s="219" t="s">
        <v>1623</v>
      </c>
      <c r="AA731" s="219" t="s">
        <v>870</v>
      </c>
      <c r="AB731" s="219" t="s">
        <v>871</v>
      </c>
      <c r="AC731" s="219" t="str">
        <f>CONCATENATE(tPrihodKorisnik[[#This Row],[Vrsta prihoda]],tPrihodKorisnik[[#This Row],[Šifra budžetskog korisnika]])</f>
        <v>7231150712207</v>
      </c>
    </row>
    <row r="732" spans="25:29" x14ac:dyDescent="0.2">
      <c r="Y732" s="219" t="s">
        <v>1622</v>
      </c>
      <c r="Z732" s="219" t="s">
        <v>1623</v>
      </c>
      <c r="AA732" s="219" t="s">
        <v>872</v>
      </c>
      <c r="AB732" s="219" t="s">
        <v>873</v>
      </c>
      <c r="AC732" s="219" t="str">
        <f>CONCATENATE(tPrihodKorisnik[[#This Row],[Vrsta prihoda]],tPrihodKorisnik[[#This Row],[Šifra budžetskog korisnika]])</f>
        <v>7231150712208</v>
      </c>
    </row>
    <row r="733" spans="25:29" x14ac:dyDescent="0.2">
      <c r="Y733" s="219" t="s">
        <v>1622</v>
      </c>
      <c r="Z733" s="219" t="s">
        <v>1623</v>
      </c>
      <c r="AA733" s="219" t="s">
        <v>874</v>
      </c>
      <c r="AB733" s="219" t="s">
        <v>875</v>
      </c>
      <c r="AC733" s="219" t="str">
        <f>CONCATENATE(tPrihodKorisnik[[#This Row],[Vrsta prihoda]],tPrihodKorisnik[[#This Row],[Šifra budžetskog korisnika]])</f>
        <v>7231150712209</v>
      </c>
    </row>
    <row r="734" spans="25:29" x14ac:dyDescent="0.2">
      <c r="Y734" s="219" t="s">
        <v>1622</v>
      </c>
      <c r="Z734" s="219" t="s">
        <v>1623</v>
      </c>
      <c r="AA734" s="219" t="s">
        <v>876</v>
      </c>
      <c r="AB734" s="219" t="s">
        <v>877</v>
      </c>
      <c r="AC734" s="219" t="str">
        <f>CONCATENATE(tPrihodKorisnik[[#This Row],[Vrsta prihoda]],tPrihodKorisnik[[#This Row],[Šifra budžetskog korisnika]])</f>
        <v>7231150712210</v>
      </c>
    </row>
    <row r="735" spans="25:29" x14ac:dyDescent="0.2">
      <c r="Y735" s="219" t="s">
        <v>1622</v>
      </c>
      <c r="Z735" s="219" t="s">
        <v>1623</v>
      </c>
      <c r="AA735" s="219" t="s">
        <v>878</v>
      </c>
      <c r="AB735" s="219" t="s">
        <v>879</v>
      </c>
      <c r="AC735" s="219" t="str">
        <f>CONCATENATE(tPrihodKorisnik[[#This Row],[Vrsta prihoda]],tPrihodKorisnik[[#This Row],[Šifra budžetskog korisnika]])</f>
        <v>7231150712211</v>
      </c>
    </row>
    <row r="736" spans="25:29" x14ac:dyDescent="0.2">
      <c r="Y736" s="219" t="s">
        <v>1622</v>
      </c>
      <c r="Z736" s="219" t="s">
        <v>1623</v>
      </c>
      <c r="AA736" s="219" t="s">
        <v>880</v>
      </c>
      <c r="AB736" s="219" t="s">
        <v>881</v>
      </c>
      <c r="AC736" s="219" t="str">
        <f>CONCATENATE(tPrihodKorisnik[[#This Row],[Vrsta prihoda]],tPrihodKorisnik[[#This Row],[Šifra budžetskog korisnika]])</f>
        <v>7231150712213</v>
      </c>
    </row>
    <row r="737" spans="25:29" x14ac:dyDescent="0.2">
      <c r="Y737" s="219" t="s">
        <v>1622</v>
      </c>
      <c r="Z737" s="219" t="s">
        <v>1623</v>
      </c>
      <c r="AA737" s="219" t="s">
        <v>882</v>
      </c>
      <c r="AB737" s="219" t="s">
        <v>883</v>
      </c>
      <c r="AC737" s="219" t="str">
        <f>CONCATENATE(tPrihodKorisnik[[#This Row],[Vrsta prihoda]],tPrihodKorisnik[[#This Row],[Šifra budžetskog korisnika]])</f>
        <v>7231150712214</v>
      </c>
    </row>
    <row r="738" spans="25:29" x14ac:dyDescent="0.2">
      <c r="Y738" s="219" t="s">
        <v>1622</v>
      </c>
      <c r="Z738" s="219" t="s">
        <v>1623</v>
      </c>
      <c r="AA738" s="219" t="s">
        <v>884</v>
      </c>
      <c r="AB738" s="219" t="s">
        <v>885</v>
      </c>
      <c r="AC738" s="219" t="str">
        <f>CONCATENATE(tPrihodKorisnik[[#This Row],[Vrsta prihoda]],tPrihodKorisnik[[#This Row],[Šifra budžetskog korisnika]])</f>
        <v>7231150712217</v>
      </c>
    </row>
    <row r="739" spans="25:29" x14ac:dyDescent="0.2">
      <c r="Y739" s="219" t="s">
        <v>1622</v>
      </c>
      <c r="Z739" s="219" t="s">
        <v>1623</v>
      </c>
      <c r="AA739" s="219" t="s">
        <v>886</v>
      </c>
      <c r="AB739" s="219" t="s">
        <v>887</v>
      </c>
      <c r="AC739" s="219" t="str">
        <f>CONCATENATE(tPrihodKorisnik[[#This Row],[Vrsta prihoda]],tPrihodKorisnik[[#This Row],[Šifra budžetskog korisnika]])</f>
        <v>7231150712218</v>
      </c>
    </row>
    <row r="740" spans="25:29" x14ac:dyDescent="0.2">
      <c r="Y740" s="219" t="s">
        <v>1622</v>
      </c>
      <c r="Z740" s="219" t="s">
        <v>1623</v>
      </c>
      <c r="AA740" s="219" t="s">
        <v>888</v>
      </c>
      <c r="AB740" s="219" t="s">
        <v>889</v>
      </c>
      <c r="AC740" s="219" t="str">
        <f>CONCATENATE(tPrihodKorisnik[[#This Row],[Vrsta prihoda]],tPrihodKorisnik[[#This Row],[Šifra budžetskog korisnika]])</f>
        <v>7231150712219</v>
      </c>
    </row>
    <row r="741" spans="25:29" x14ac:dyDescent="0.2">
      <c r="Y741" s="219" t="s">
        <v>1622</v>
      </c>
      <c r="Z741" s="219" t="s">
        <v>1623</v>
      </c>
      <c r="AA741" s="219" t="s">
        <v>890</v>
      </c>
      <c r="AB741" s="219" t="s">
        <v>891</v>
      </c>
      <c r="AC741" s="219" t="str">
        <f>CONCATENATE(tPrihodKorisnik[[#This Row],[Vrsta prihoda]],tPrihodKorisnik[[#This Row],[Šifra budžetskog korisnika]])</f>
        <v>7231150712220</v>
      </c>
    </row>
    <row r="742" spans="25:29" x14ac:dyDescent="0.2">
      <c r="Y742" s="219" t="s">
        <v>1622</v>
      </c>
      <c r="Z742" s="219" t="s">
        <v>1623</v>
      </c>
      <c r="AA742" s="219" t="s">
        <v>892</v>
      </c>
      <c r="AB742" s="219" t="s">
        <v>893</v>
      </c>
      <c r="AC742" s="219" t="str">
        <f>CONCATENATE(tPrihodKorisnik[[#This Row],[Vrsta prihoda]],tPrihodKorisnik[[#This Row],[Šifra budžetskog korisnika]])</f>
        <v>7231150712221</v>
      </c>
    </row>
    <row r="743" spans="25:29" x14ac:dyDescent="0.2">
      <c r="Y743" s="219" t="s">
        <v>1622</v>
      </c>
      <c r="Z743" s="219" t="s">
        <v>1623</v>
      </c>
      <c r="AA743" s="219" t="s">
        <v>894</v>
      </c>
      <c r="AB743" s="219" t="s">
        <v>895</v>
      </c>
      <c r="AC743" s="219" t="str">
        <f>CONCATENATE(tPrihodKorisnik[[#This Row],[Vrsta prihoda]],tPrihodKorisnik[[#This Row],[Šifra budžetskog korisnika]])</f>
        <v>7231150712222</v>
      </c>
    </row>
    <row r="744" spans="25:29" x14ac:dyDescent="0.2">
      <c r="Y744" s="219" t="s">
        <v>1622</v>
      </c>
      <c r="Z744" s="219" t="s">
        <v>1623</v>
      </c>
      <c r="AA744" s="219" t="s">
        <v>896</v>
      </c>
      <c r="AB744" s="219" t="s">
        <v>897</v>
      </c>
      <c r="AC744" s="219" t="str">
        <f>CONCATENATE(tPrihodKorisnik[[#This Row],[Vrsta prihoda]],tPrihodKorisnik[[#This Row],[Šifra budžetskog korisnika]])</f>
        <v>7231150712223</v>
      </c>
    </row>
    <row r="745" spans="25:29" x14ac:dyDescent="0.2">
      <c r="Y745" s="219" t="s">
        <v>1622</v>
      </c>
      <c r="Z745" s="219" t="s">
        <v>1623</v>
      </c>
      <c r="AA745" s="219" t="s">
        <v>898</v>
      </c>
      <c r="AB745" s="219" t="s">
        <v>899</v>
      </c>
      <c r="AC745" s="219" t="str">
        <f>CONCATENATE(tPrihodKorisnik[[#This Row],[Vrsta prihoda]],tPrihodKorisnik[[#This Row],[Šifra budžetskog korisnika]])</f>
        <v>7231150712224</v>
      </c>
    </row>
    <row r="746" spans="25:29" x14ac:dyDescent="0.2">
      <c r="Y746" s="219" t="s">
        <v>1622</v>
      </c>
      <c r="Z746" s="219" t="s">
        <v>1623</v>
      </c>
      <c r="AA746" s="219" t="s">
        <v>900</v>
      </c>
      <c r="AB746" s="219" t="s">
        <v>901</v>
      </c>
      <c r="AC746" s="219" t="str">
        <f>CONCATENATE(tPrihodKorisnik[[#This Row],[Vrsta prihoda]],tPrihodKorisnik[[#This Row],[Šifra budžetskog korisnika]])</f>
        <v>7231150712225</v>
      </c>
    </row>
    <row r="747" spans="25:29" x14ac:dyDescent="0.2">
      <c r="Y747" s="219" t="s">
        <v>1622</v>
      </c>
      <c r="Z747" s="219" t="s">
        <v>1623</v>
      </c>
      <c r="AA747" s="219" t="s">
        <v>902</v>
      </c>
      <c r="AB747" s="219" t="s">
        <v>903</v>
      </c>
      <c r="AC747" s="219" t="str">
        <f>CONCATENATE(tPrihodKorisnik[[#This Row],[Vrsta prihoda]],tPrihodKorisnik[[#This Row],[Šifra budžetskog korisnika]])</f>
        <v>7231150712226</v>
      </c>
    </row>
    <row r="748" spans="25:29" x14ac:dyDescent="0.2">
      <c r="Y748" s="219" t="s">
        <v>1622</v>
      </c>
      <c r="Z748" s="219" t="s">
        <v>1623</v>
      </c>
      <c r="AA748" s="219" t="s">
        <v>904</v>
      </c>
      <c r="AB748" s="219" t="s">
        <v>905</v>
      </c>
      <c r="AC748" s="219" t="str">
        <f>CONCATENATE(tPrihodKorisnik[[#This Row],[Vrsta prihoda]],tPrihodKorisnik[[#This Row],[Šifra budžetskog korisnika]])</f>
        <v>7231150712236</v>
      </c>
    </row>
    <row r="749" spans="25:29" x14ac:dyDescent="0.2">
      <c r="Y749" s="219" t="s">
        <v>1622</v>
      </c>
      <c r="Z749" s="219" t="s">
        <v>1623</v>
      </c>
      <c r="AA749" s="219" t="s">
        <v>906</v>
      </c>
      <c r="AB749" s="219" t="s">
        <v>907</v>
      </c>
      <c r="AC749" s="219" t="str">
        <f>CONCATENATE(tPrihodKorisnik[[#This Row],[Vrsta prihoda]],tPrihodKorisnik[[#This Row],[Šifra budžetskog korisnika]])</f>
        <v>7231150712237</v>
      </c>
    </row>
    <row r="750" spans="25:29" x14ac:dyDescent="0.2">
      <c r="Y750" s="219" t="s">
        <v>1622</v>
      </c>
      <c r="Z750" s="219" t="s">
        <v>1623</v>
      </c>
      <c r="AA750" s="219" t="s">
        <v>908</v>
      </c>
      <c r="AB750" s="219" t="s">
        <v>909</v>
      </c>
      <c r="AC750" s="219" t="str">
        <f>CONCATENATE(tPrihodKorisnik[[#This Row],[Vrsta prihoda]],tPrihodKorisnik[[#This Row],[Šifra budžetskog korisnika]])</f>
        <v>7231150712240</v>
      </c>
    </row>
    <row r="751" spans="25:29" x14ac:dyDescent="0.2">
      <c r="Y751" s="219" t="s">
        <v>1622</v>
      </c>
      <c r="Z751" s="219" t="s">
        <v>1623</v>
      </c>
      <c r="AA751" s="219" t="s">
        <v>910</v>
      </c>
      <c r="AB751" s="219" t="s">
        <v>911</v>
      </c>
      <c r="AC751" s="219" t="str">
        <f>CONCATENATE(tPrihodKorisnik[[#This Row],[Vrsta prihoda]],tPrihodKorisnik[[#This Row],[Šifra budžetskog korisnika]])</f>
        <v>7231150712241</v>
      </c>
    </row>
    <row r="752" spans="25:29" x14ac:dyDescent="0.2">
      <c r="Y752" s="219" t="s">
        <v>1622</v>
      </c>
      <c r="Z752" s="219" t="s">
        <v>1623</v>
      </c>
      <c r="AA752" s="219" t="s">
        <v>912</v>
      </c>
      <c r="AB752" s="219" t="s">
        <v>913</v>
      </c>
      <c r="AC752" s="219" t="str">
        <f>CONCATENATE(tPrihodKorisnik[[#This Row],[Vrsta prihoda]],tPrihodKorisnik[[#This Row],[Šifra budžetskog korisnika]])</f>
        <v>7231150712242</v>
      </c>
    </row>
    <row r="753" spans="25:29" x14ac:dyDescent="0.2">
      <c r="Y753" s="219" t="s">
        <v>1622</v>
      </c>
      <c r="Z753" s="219" t="s">
        <v>1623</v>
      </c>
      <c r="AA753" s="219" t="s">
        <v>914</v>
      </c>
      <c r="AB753" s="219" t="s">
        <v>915</v>
      </c>
      <c r="AC753" s="219" t="str">
        <f>CONCATENATE(tPrihodKorisnik[[#This Row],[Vrsta prihoda]],tPrihodKorisnik[[#This Row],[Šifra budžetskog korisnika]])</f>
        <v>7231150712300</v>
      </c>
    </row>
    <row r="754" spans="25:29" x14ac:dyDescent="0.2">
      <c r="Y754" s="219" t="s">
        <v>1622</v>
      </c>
      <c r="Z754" s="219" t="s">
        <v>1623</v>
      </c>
      <c r="AA754" s="219" t="s">
        <v>916</v>
      </c>
      <c r="AB754" s="219" t="s">
        <v>917</v>
      </c>
      <c r="AC754" s="219" t="str">
        <f>CONCATENATE(tPrihodKorisnik[[#This Row],[Vrsta prihoda]],tPrihodKorisnik[[#This Row],[Šifra budžetskog korisnika]])</f>
        <v>7231150712301</v>
      </c>
    </row>
    <row r="755" spans="25:29" x14ac:dyDescent="0.2">
      <c r="Y755" s="219" t="s">
        <v>1622</v>
      </c>
      <c r="Z755" s="219" t="s">
        <v>1623</v>
      </c>
      <c r="AA755" s="219" t="s">
        <v>918</v>
      </c>
      <c r="AB755" s="219" t="s">
        <v>919</v>
      </c>
      <c r="AC755" s="219" t="str">
        <f>CONCATENATE(tPrihodKorisnik[[#This Row],[Vrsta prihoda]],tPrihodKorisnik[[#This Row],[Šifra budžetskog korisnika]])</f>
        <v>7231150712302</v>
      </c>
    </row>
    <row r="756" spans="25:29" x14ac:dyDescent="0.2">
      <c r="Y756" s="219" t="s">
        <v>1622</v>
      </c>
      <c r="Z756" s="219" t="s">
        <v>1623</v>
      </c>
      <c r="AA756" s="219" t="s">
        <v>920</v>
      </c>
      <c r="AB756" s="219" t="s">
        <v>921</v>
      </c>
      <c r="AC756" s="219" t="str">
        <f>CONCATENATE(tPrihodKorisnik[[#This Row],[Vrsta prihoda]],tPrihodKorisnik[[#This Row],[Šifra budžetskog korisnika]])</f>
        <v>7231150712303</v>
      </c>
    </row>
    <row r="757" spans="25:29" x14ac:dyDescent="0.2">
      <c r="Y757" s="219" t="s">
        <v>1622</v>
      </c>
      <c r="Z757" s="219" t="s">
        <v>1623</v>
      </c>
      <c r="AA757" s="219" t="s">
        <v>922</v>
      </c>
      <c r="AB757" s="219" t="s">
        <v>923</v>
      </c>
      <c r="AC757" s="219" t="str">
        <f>CONCATENATE(tPrihodKorisnik[[#This Row],[Vrsta prihoda]],tPrihodKorisnik[[#This Row],[Šifra budžetskog korisnika]])</f>
        <v>7231150712304</v>
      </c>
    </row>
    <row r="758" spans="25:29" x14ac:dyDescent="0.2">
      <c r="Y758" s="219" t="s">
        <v>1622</v>
      </c>
      <c r="Z758" s="219" t="s">
        <v>1623</v>
      </c>
      <c r="AA758" s="219" t="s">
        <v>924</v>
      </c>
      <c r="AB758" s="219" t="s">
        <v>925</v>
      </c>
      <c r="AC758" s="219" t="str">
        <f>CONCATENATE(tPrihodKorisnik[[#This Row],[Vrsta prihoda]],tPrihodKorisnik[[#This Row],[Šifra budžetskog korisnika]])</f>
        <v>7231150712306</v>
      </c>
    </row>
    <row r="759" spans="25:29" x14ac:dyDescent="0.2">
      <c r="Y759" s="219" t="s">
        <v>1622</v>
      </c>
      <c r="Z759" s="219" t="s">
        <v>1623</v>
      </c>
      <c r="AA759" s="219" t="s">
        <v>926</v>
      </c>
      <c r="AB759" s="219" t="s">
        <v>927</v>
      </c>
      <c r="AC759" s="219" t="str">
        <f>CONCATENATE(tPrihodKorisnik[[#This Row],[Vrsta prihoda]],tPrihodKorisnik[[#This Row],[Šifra budžetskog korisnika]])</f>
        <v>7231150712307</v>
      </c>
    </row>
    <row r="760" spans="25:29" x14ac:dyDescent="0.2">
      <c r="Y760" s="219" t="s">
        <v>1622</v>
      </c>
      <c r="Z760" s="219" t="s">
        <v>1623</v>
      </c>
      <c r="AA760" s="219" t="s">
        <v>928</v>
      </c>
      <c r="AB760" s="219" t="s">
        <v>929</v>
      </c>
      <c r="AC760" s="219" t="str">
        <f>CONCATENATE(tPrihodKorisnik[[#This Row],[Vrsta prihoda]],tPrihodKorisnik[[#This Row],[Šifra budžetskog korisnika]])</f>
        <v>7231150712308</v>
      </c>
    </row>
    <row r="761" spans="25:29" x14ac:dyDescent="0.2">
      <c r="Y761" s="219" t="s">
        <v>1622</v>
      </c>
      <c r="Z761" s="219" t="s">
        <v>1623</v>
      </c>
      <c r="AA761" s="219" t="s">
        <v>930</v>
      </c>
      <c r="AB761" s="219" t="s">
        <v>931</v>
      </c>
      <c r="AC761" s="219" t="str">
        <f>CONCATENATE(tPrihodKorisnik[[#This Row],[Vrsta prihoda]],tPrihodKorisnik[[#This Row],[Šifra budžetskog korisnika]])</f>
        <v>7231150712311</v>
      </c>
    </row>
    <row r="762" spans="25:29" x14ac:dyDescent="0.2">
      <c r="Y762" s="219" t="s">
        <v>1622</v>
      </c>
      <c r="Z762" s="219" t="s">
        <v>1623</v>
      </c>
      <c r="AA762" s="219" t="s">
        <v>932</v>
      </c>
      <c r="AB762" s="219" t="s">
        <v>933</v>
      </c>
      <c r="AC762" s="219" t="str">
        <f>CONCATENATE(tPrihodKorisnik[[#This Row],[Vrsta prihoda]],tPrihodKorisnik[[#This Row],[Šifra budžetskog korisnika]])</f>
        <v>7231150712312</v>
      </c>
    </row>
    <row r="763" spans="25:29" x14ac:dyDescent="0.2">
      <c r="Y763" s="219" t="s">
        <v>1622</v>
      </c>
      <c r="Z763" s="219" t="s">
        <v>1623</v>
      </c>
      <c r="AA763" s="219" t="s">
        <v>934</v>
      </c>
      <c r="AB763" s="219" t="s">
        <v>889</v>
      </c>
      <c r="AC763" s="219" t="str">
        <f>CONCATENATE(tPrihodKorisnik[[#This Row],[Vrsta prihoda]],tPrihodKorisnik[[#This Row],[Šifra budžetskog korisnika]])</f>
        <v>7231150712313</v>
      </c>
    </row>
    <row r="764" spans="25:29" x14ac:dyDescent="0.2">
      <c r="Y764" s="219" t="s">
        <v>1622</v>
      </c>
      <c r="Z764" s="219" t="s">
        <v>1623</v>
      </c>
      <c r="AA764" s="219" t="s">
        <v>935</v>
      </c>
      <c r="AB764" s="219" t="s">
        <v>936</v>
      </c>
      <c r="AC764" s="219" t="str">
        <f>CONCATENATE(tPrihodKorisnik[[#This Row],[Vrsta prihoda]],tPrihodKorisnik[[#This Row],[Šifra budžetskog korisnika]])</f>
        <v>7231150712314</v>
      </c>
    </row>
    <row r="765" spans="25:29" x14ac:dyDescent="0.2">
      <c r="Y765" s="219" t="s">
        <v>1622</v>
      </c>
      <c r="Z765" s="219" t="s">
        <v>1623</v>
      </c>
      <c r="AA765" s="219" t="s">
        <v>937</v>
      </c>
      <c r="AB765" s="219" t="s">
        <v>938</v>
      </c>
      <c r="AC765" s="219" t="str">
        <f>CONCATENATE(tPrihodKorisnik[[#This Row],[Vrsta prihoda]],tPrihodKorisnik[[#This Row],[Šifra budžetskog korisnika]])</f>
        <v>7231150712315</v>
      </c>
    </row>
    <row r="766" spans="25:29" x14ac:dyDescent="0.2">
      <c r="Y766" s="219" t="s">
        <v>1622</v>
      </c>
      <c r="Z766" s="219" t="s">
        <v>1623</v>
      </c>
      <c r="AA766" s="219" t="s">
        <v>939</v>
      </c>
      <c r="AB766" s="219" t="s">
        <v>940</v>
      </c>
      <c r="AC766" s="219" t="str">
        <f>CONCATENATE(tPrihodKorisnik[[#This Row],[Vrsta prihoda]],tPrihodKorisnik[[#This Row],[Šifra budžetskog korisnika]])</f>
        <v>7231150712316</v>
      </c>
    </row>
    <row r="767" spans="25:29" x14ac:dyDescent="0.2">
      <c r="Y767" s="219" t="s">
        <v>1622</v>
      </c>
      <c r="Z767" s="219" t="s">
        <v>1623</v>
      </c>
      <c r="AA767" s="219" t="s">
        <v>941</v>
      </c>
      <c r="AB767" s="219" t="s">
        <v>942</v>
      </c>
      <c r="AC767" s="219" t="str">
        <f>CONCATENATE(tPrihodKorisnik[[#This Row],[Vrsta prihoda]],tPrihodKorisnik[[#This Row],[Šifra budžetskog korisnika]])</f>
        <v>7231150712317</v>
      </c>
    </row>
    <row r="768" spans="25:29" x14ac:dyDescent="0.2">
      <c r="Y768" s="219" t="s">
        <v>1622</v>
      </c>
      <c r="Z768" s="219" t="s">
        <v>1623</v>
      </c>
      <c r="AA768" s="219" t="s">
        <v>943</v>
      </c>
      <c r="AB768" s="219" t="s">
        <v>944</v>
      </c>
      <c r="AC768" s="219" t="str">
        <f>CONCATENATE(tPrihodKorisnik[[#This Row],[Vrsta prihoda]],tPrihodKorisnik[[#This Row],[Šifra budžetskog korisnika]])</f>
        <v>7231150712318</v>
      </c>
    </row>
    <row r="769" spans="25:29" x14ac:dyDescent="0.2">
      <c r="Y769" s="219" t="s">
        <v>1622</v>
      </c>
      <c r="Z769" s="219" t="s">
        <v>1623</v>
      </c>
      <c r="AA769" s="219" t="s">
        <v>945</v>
      </c>
      <c r="AB769" s="219" t="s">
        <v>946</v>
      </c>
      <c r="AC769" s="219" t="str">
        <f>CONCATENATE(tPrihodKorisnik[[#This Row],[Vrsta prihoda]],tPrihodKorisnik[[#This Row],[Šifra budžetskog korisnika]])</f>
        <v>7231150712319</v>
      </c>
    </row>
    <row r="770" spans="25:29" x14ac:dyDescent="0.2">
      <c r="Y770" s="219" t="s">
        <v>1622</v>
      </c>
      <c r="Z770" s="219" t="s">
        <v>1623</v>
      </c>
      <c r="AA770" s="219" t="s">
        <v>947</v>
      </c>
      <c r="AB770" s="219" t="s">
        <v>948</v>
      </c>
      <c r="AC770" s="219" t="str">
        <f>CONCATENATE(tPrihodKorisnik[[#This Row],[Vrsta prihoda]],tPrihodKorisnik[[#This Row],[Šifra budžetskog korisnika]])</f>
        <v>7231150712320</v>
      </c>
    </row>
    <row r="771" spans="25:29" x14ac:dyDescent="0.2">
      <c r="Y771" s="219" t="s">
        <v>1622</v>
      </c>
      <c r="Z771" s="219" t="s">
        <v>1623</v>
      </c>
      <c r="AA771" s="219" t="s">
        <v>949</v>
      </c>
      <c r="AB771" s="219" t="s">
        <v>950</v>
      </c>
      <c r="AC771" s="219" t="str">
        <f>CONCATENATE(tPrihodKorisnik[[#This Row],[Vrsta prihoda]],tPrihodKorisnik[[#This Row],[Šifra budžetskog korisnika]])</f>
        <v>7231150712321</v>
      </c>
    </row>
    <row r="772" spans="25:29" x14ac:dyDescent="0.2">
      <c r="Y772" s="219" t="s">
        <v>1622</v>
      </c>
      <c r="Z772" s="219" t="s">
        <v>1623</v>
      </c>
      <c r="AA772" s="219" t="s">
        <v>951</v>
      </c>
      <c r="AB772" s="219" t="s">
        <v>952</v>
      </c>
      <c r="AC772" s="219" t="str">
        <f>CONCATENATE(tPrihodKorisnik[[#This Row],[Vrsta prihoda]],tPrihodKorisnik[[#This Row],[Šifra budžetskog korisnika]])</f>
        <v>7231150712400</v>
      </c>
    </row>
    <row r="773" spans="25:29" x14ac:dyDescent="0.2">
      <c r="Y773" s="219" t="s">
        <v>1622</v>
      </c>
      <c r="Z773" s="219" t="s">
        <v>1623</v>
      </c>
      <c r="AA773" s="219" t="s">
        <v>953</v>
      </c>
      <c r="AB773" s="219" t="s">
        <v>954</v>
      </c>
      <c r="AC773" s="219" t="str">
        <f>CONCATENATE(tPrihodKorisnik[[#This Row],[Vrsta prihoda]],tPrihodKorisnik[[#This Row],[Šifra budžetskog korisnika]])</f>
        <v>7231150712401</v>
      </c>
    </row>
    <row r="774" spans="25:29" x14ac:dyDescent="0.2">
      <c r="Y774" s="219" t="s">
        <v>1622</v>
      </c>
      <c r="Z774" s="219" t="s">
        <v>1623</v>
      </c>
      <c r="AA774" s="219" t="s">
        <v>955</v>
      </c>
      <c r="AB774" s="219" t="s">
        <v>956</v>
      </c>
      <c r="AC774" s="219" t="str">
        <f>CONCATENATE(tPrihodKorisnik[[#This Row],[Vrsta prihoda]],tPrihodKorisnik[[#This Row],[Šifra budžetskog korisnika]])</f>
        <v>7231150712402</v>
      </c>
    </row>
    <row r="775" spans="25:29" x14ac:dyDescent="0.2">
      <c r="Y775" s="219" t="s">
        <v>1622</v>
      </c>
      <c r="Z775" s="219" t="s">
        <v>1623</v>
      </c>
      <c r="AA775" s="219" t="s">
        <v>957</v>
      </c>
      <c r="AB775" s="219" t="s">
        <v>958</v>
      </c>
      <c r="AC775" s="219" t="str">
        <f>CONCATENATE(tPrihodKorisnik[[#This Row],[Vrsta prihoda]],tPrihodKorisnik[[#This Row],[Šifra budžetskog korisnika]])</f>
        <v>7231150712403</v>
      </c>
    </row>
    <row r="776" spans="25:29" x14ac:dyDescent="0.2">
      <c r="Y776" s="219" t="s">
        <v>1622</v>
      </c>
      <c r="Z776" s="219" t="s">
        <v>1623</v>
      </c>
      <c r="AA776" s="219" t="s">
        <v>959</v>
      </c>
      <c r="AB776" s="219" t="s">
        <v>960</v>
      </c>
      <c r="AC776" s="219" t="str">
        <f>CONCATENATE(tPrihodKorisnik[[#This Row],[Vrsta prihoda]],tPrihodKorisnik[[#This Row],[Šifra budžetskog korisnika]])</f>
        <v>7231150712404</v>
      </c>
    </row>
    <row r="777" spans="25:29" x14ac:dyDescent="0.2">
      <c r="Y777" s="219" t="s">
        <v>1622</v>
      </c>
      <c r="Z777" s="219" t="s">
        <v>1623</v>
      </c>
      <c r="AA777" s="219" t="s">
        <v>961</v>
      </c>
      <c r="AB777" s="219" t="s">
        <v>962</v>
      </c>
      <c r="AC777" s="219" t="str">
        <f>CONCATENATE(tPrihodKorisnik[[#This Row],[Vrsta prihoda]],tPrihodKorisnik[[#This Row],[Šifra budžetskog korisnika]])</f>
        <v>7231150712405</v>
      </c>
    </row>
    <row r="778" spans="25:29" x14ac:dyDescent="0.2">
      <c r="Y778" s="219" t="s">
        <v>1622</v>
      </c>
      <c r="Z778" s="219" t="s">
        <v>1623</v>
      </c>
      <c r="AA778" s="219" t="s">
        <v>963</v>
      </c>
      <c r="AB778" s="219" t="s">
        <v>964</v>
      </c>
      <c r="AC778" s="219" t="str">
        <f>CONCATENATE(tPrihodKorisnik[[#This Row],[Vrsta prihoda]],tPrihodKorisnik[[#This Row],[Šifra budžetskog korisnika]])</f>
        <v>7231150712406</v>
      </c>
    </row>
    <row r="779" spans="25:29" x14ac:dyDescent="0.2">
      <c r="Y779" s="219" t="s">
        <v>1622</v>
      </c>
      <c r="Z779" s="219" t="s">
        <v>1623</v>
      </c>
      <c r="AA779" s="219" t="s">
        <v>965</v>
      </c>
      <c r="AB779" s="219" t="s">
        <v>929</v>
      </c>
      <c r="AC779" s="219" t="str">
        <f>CONCATENATE(tPrihodKorisnik[[#This Row],[Vrsta prihoda]],tPrihodKorisnik[[#This Row],[Šifra budžetskog korisnika]])</f>
        <v>7231150712407</v>
      </c>
    </row>
    <row r="780" spans="25:29" x14ac:dyDescent="0.2">
      <c r="Y780" s="219" t="s">
        <v>1622</v>
      </c>
      <c r="Z780" s="219" t="s">
        <v>1623</v>
      </c>
      <c r="AA780" s="219" t="s">
        <v>966</v>
      </c>
      <c r="AB780" s="219" t="s">
        <v>967</v>
      </c>
      <c r="AC780" s="219" t="str">
        <f>CONCATENATE(tPrihodKorisnik[[#This Row],[Vrsta prihoda]],tPrihodKorisnik[[#This Row],[Šifra budžetskog korisnika]])</f>
        <v>7231150712410</v>
      </c>
    </row>
    <row r="781" spans="25:29" x14ac:dyDescent="0.2">
      <c r="Y781" s="219" t="s">
        <v>1622</v>
      </c>
      <c r="Z781" s="219" t="s">
        <v>1623</v>
      </c>
      <c r="AA781" s="219" t="s">
        <v>968</v>
      </c>
      <c r="AB781" s="219" t="s">
        <v>969</v>
      </c>
      <c r="AC781" s="219" t="str">
        <f>CONCATENATE(tPrihodKorisnik[[#This Row],[Vrsta prihoda]],tPrihodKorisnik[[#This Row],[Šifra budžetskog korisnika]])</f>
        <v>7231150712411</v>
      </c>
    </row>
    <row r="782" spans="25:29" x14ac:dyDescent="0.2">
      <c r="Y782" s="219" t="s">
        <v>1622</v>
      </c>
      <c r="Z782" s="219" t="s">
        <v>1623</v>
      </c>
      <c r="AA782" s="219" t="s">
        <v>970</v>
      </c>
      <c r="AB782" s="219" t="s">
        <v>971</v>
      </c>
      <c r="AC782" s="219" t="str">
        <f>CONCATENATE(tPrihodKorisnik[[#This Row],[Vrsta prihoda]],tPrihodKorisnik[[#This Row],[Šifra budžetskog korisnika]])</f>
        <v>7231150712412</v>
      </c>
    </row>
    <row r="783" spans="25:29" x14ac:dyDescent="0.2">
      <c r="Y783" s="219" t="s">
        <v>1622</v>
      </c>
      <c r="Z783" s="219" t="s">
        <v>1623</v>
      </c>
      <c r="AA783" s="219" t="s">
        <v>972</v>
      </c>
      <c r="AB783" s="219" t="s">
        <v>973</v>
      </c>
      <c r="AC783" s="219" t="str">
        <f>CONCATENATE(tPrihodKorisnik[[#This Row],[Vrsta prihoda]],tPrihodKorisnik[[#This Row],[Šifra budžetskog korisnika]])</f>
        <v>7231150712413</v>
      </c>
    </row>
    <row r="784" spans="25:29" x14ac:dyDescent="0.2">
      <c r="Y784" s="219" t="s">
        <v>1622</v>
      </c>
      <c r="Z784" s="219" t="s">
        <v>1623</v>
      </c>
      <c r="AA784" s="219" t="s">
        <v>974</v>
      </c>
      <c r="AB784" s="219" t="s">
        <v>975</v>
      </c>
      <c r="AC784" s="219" t="str">
        <f>CONCATENATE(tPrihodKorisnik[[#This Row],[Vrsta prihoda]],tPrihodKorisnik[[#This Row],[Šifra budžetskog korisnika]])</f>
        <v>7231150712414</v>
      </c>
    </row>
    <row r="785" spans="25:29" x14ac:dyDescent="0.2">
      <c r="Y785" s="219" t="s">
        <v>1622</v>
      </c>
      <c r="Z785" s="219" t="s">
        <v>1623</v>
      </c>
      <c r="AA785" s="219" t="s">
        <v>976</v>
      </c>
      <c r="AB785" s="219" t="s">
        <v>977</v>
      </c>
      <c r="AC785" s="219" t="str">
        <f>CONCATENATE(tPrihodKorisnik[[#This Row],[Vrsta prihoda]],tPrihodKorisnik[[#This Row],[Šifra budžetskog korisnika]])</f>
        <v>7231150712415</v>
      </c>
    </row>
    <row r="786" spans="25:29" x14ac:dyDescent="0.2">
      <c r="Y786" s="219" t="s">
        <v>1622</v>
      </c>
      <c r="Z786" s="219" t="s">
        <v>1623</v>
      </c>
      <c r="AA786" s="219" t="s">
        <v>978</v>
      </c>
      <c r="AB786" s="219" t="s">
        <v>979</v>
      </c>
      <c r="AC786" s="219" t="str">
        <f>CONCATENATE(tPrihodKorisnik[[#This Row],[Vrsta prihoda]],tPrihodKorisnik[[#This Row],[Šifra budžetskog korisnika]])</f>
        <v>7231150712416</v>
      </c>
    </row>
    <row r="787" spans="25:29" x14ac:dyDescent="0.2">
      <c r="Y787" s="219" t="s">
        <v>1622</v>
      </c>
      <c r="Z787" s="219" t="s">
        <v>1623</v>
      </c>
      <c r="AA787" s="219" t="s">
        <v>980</v>
      </c>
      <c r="AB787" s="219" t="s">
        <v>981</v>
      </c>
      <c r="AC787" s="219" t="str">
        <f>CONCATENATE(tPrihodKorisnik[[#This Row],[Vrsta prihoda]],tPrihodKorisnik[[#This Row],[Šifra budžetskog korisnika]])</f>
        <v>7231150712417</v>
      </c>
    </row>
    <row r="788" spans="25:29" x14ac:dyDescent="0.2">
      <c r="Y788" s="219" t="s">
        <v>1622</v>
      </c>
      <c r="Z788" s="219" t="s">
        <v>1623</v>
      </c>
      <c r="AA788" s="219" t="s">
        <v>982</v>
      </c>
      <c r="AB788" s="219" t="s">
        <v>983</v>
      </c>
      <c r="AC788" s="219" t="str">
        <f>CONCATENATE(tPrihodKorisnik[[#This Row],[Vrsta prihoda]],tPrihodKorisnik[[#This Row],[Šifra budžetskog korisnika]])</f>
        <v>7231150712418</v>
      </c>
    </row>
    <row r="789" spans="25:29" x14ac:dyDescent="0.2">
      <c r="Y789" s="219" t="s">
        <v>1622</v>
      </c>
      <c r="Z789" s="219" t="s">
        <v>1623</v>
      </c>
      <c r="AA789" s="219" t="s">
        <v>984</v>
      </c>
      <c r="AB789" s="219" t="s">
        <v>985</v>
      </c>
      <c r="AC789" s="219" t="str">
        <f>CONCATENATE(tPrihodKorisnik[[#This Row],[Vrsta prihoda]],tPrihodKorisnik[[#This Row],[Šifra budžetskog korisnika]])</f>
        <v>7231150712419</v>
      </c>
    </row>
    <row r="790" spans="25:29" x14ac:dyDescent="0.2">
      <c r="Y790" s="219" t="s">
        <v>1622</v>
      </c>
      <c r="Z790" s="219" t="s">
        <v>1623</v>
      </c>
      <c r="AA790" s="219" t="s">
        <v>986</v>
      </c>
      <c r="AB790" s="219" t="s">
        <v>987</v>
      </c>
      <c r="AC790" s="219" t="str">
        <f>CONCATENATE(tPrihodKorisnik[[#This Row],[Vrsta prihoda]],tPrihodKorisnik[[#This Row],[Šifra budžetskog korisnika]])</f>
        <v>7231150712420</v>
      </c>
    </row>
    <row r="791" spans="25:29" x14ac:dyDescent="0.2">
      <c r="Y791" s="219" t="s">
        <v>1622</v>
      </c>
      <c r="Z791" s="219" t="s">
        <v>1623</v>
      </c>
      <c r="AA791" s="219" t="s">
        <v>988</v>
      </c>
      <c r="AB791" s="219" t="s">
        <v>989</v>
      </c>
      <c r="AC791" s="219" t="str">
        <f>CONCATENATE(tPrihodKorisnik[[#This Row],[Vrsta prihoda]],tPrihodKorisnik[[#This Row],[Šifra budžetskog korisnika]])</f>
        <v>7231150712500</v>
      </c>
    </row>
    <row r="792" spans="25:29" x14ac:dyDescent="0.2">
      <c r="Y792" s="219" t="s">
        <v>1622</v>
      </c>
      <c r="Z792" s="219" t="s">
        <v>1623</v>
      </c>
      <c r="AA792" s="219" t="s">
        <v>990</v>
      </c>
      <c r="AB792" s="219" t="s">
        <v>991</v>
      </c>
      <c r="AC792" s="219" t="str">
        <f>CONCATENATE(tPrihodKorisnik[[#This Row],[Vrsta prihoda]],tPrihodKorisnik[[#This Row],[Šifra budžetskog korisnika]])</f>
        <v>7231150712501</v>
      </c>
    </row>
    <row r="793" spans="25:29" x14ac:dyDescent="0.2">
      <c r="Y793" s="219" t="s">
        <v>1622</v>
      </c>
      <c r="Z793" s="219" t="s">
        <v>1623</v>
      </c>
      <c r="AA793" s="219" t="s">
        <v>992</v>
      </c>
      <c r="AB793" s="219" t="s">
        <v>993</v>
      </c>
      <c r="AC793" s="219" t="str">
        <f>CONCATENATE(tPrihodKorisnik[[#This Row],[Vrsta prihoda]],tPrihodKorisnik[[#This Row],[Šifra budžetskog korisnika]])</f>
        <v>7231150712502</v>
      </c>
    </row>
    <row r="794" spans="25:29" x14ac:dyDescent="0.2">
      <c r="Y794" s="219" t="s">
        <v>1622</v>
      </c>
      <c r="Z794" s="219" t="s">
        <v>1623</v>
      </c>
      <c r="AA794" s="219" t="s">
        <v>994</v>
      </c>
      <c r="AB794" s="219" t="s">
        <v>995</v>
      </c>
      <c r="AC794" s="219" t="str">
        <f>CONCATENATE(tPrihodKorisnik[[#This Row],[Vrsta prihoda]],tPrihodKorisnik[[#This Row],[Šifra budžetskog korisnika]])</f>
        <v>7231150712503</v>
      </c>
    </row>
    <row r="795" spans="25:29" x14ac:dyDescent="0.2">
      <c r="Y795" s="219" t="s">
        <v>1622</v>
      </c>
      <c r="Z795" s="219" t="s">
        <v>1623</v>
      </c>
      <c r="AA795" s="219" t="s">
        <v>996</v>
      </c>
      <c r="AB795" s="219" t="s">
        <v>997</v>
      </c>
      <c r="AC795" s="219" t="str">
        <f>CONCATENATE(tPrihodKorisnik[[#This Row],[Vrsta prihoda]],tPrihodKorisnik[[#This Row],[Šifra budžetskog korisnika]])</f>
        <v>7231150712504</v>
      </c>
    </row>
    <row r="796" spans="25:29" x14ac:dyDescent="0.2">
      <c r="Y796" s="219" t="s">
        <v>1622</v>
      </c>
      <c r="Z796" s="219" t="s">
        <v>1623</v>
      </c>
      <c r="AA796" s="219" t="s">
        <v>998</v>
      </c>
      <c r="AB796" s="219" t="s">
        <v>999</v>
      </c>
      <c r="AC796" s="219" t="str">
        <f>CONCATENATE(tPrihodKorisnik[[#This Row],[Vrsta prihoda]],tPrihodKorisnik[[#This Row],[Šifra budžetskog korisnika]])</f>
        <v>7231150712505</v>
      </c>
    </row>
    <row r="797" spans="25:29" x14ac:dyDescent="0.2">
      <c r="Y797" s="219" t="s">
        <v>1622</v>
      </c>
      <c r="Z797" s="219" t="s">
        <v>1623</v>
      </c>
      <c r="AA797" s="219" t="s">
        <v>1000</v>
      </c>
      <c r="AB797" s="219" t="s">
        <v>1001</v>
      </c>
      <c r="AC797" s="219" t="str">
        <f>CONCATENATE(tPrihodKorisnik[[#This Row],[Vrsta prihoda]],tPrihodKorisnik[[#This Row],[Šifra budžetskog korisnika]])</f>
        <v>7231150712506</v>
      </c>
    </row>
    <row r="798" spans="25:29" x14ac:dyDescent="0.2">
      <c r="Y798" s="219" t="s">
        <v>1622</v>
      </c>
      <c r="Z798" s="219" t="s">
        <v>1623</v>
      </c>
      <c r="AA798" s="219" t="s">
        <v>1002</v>
      </c>
      <c r="AB798" s="219" t="s">
        <v>1003</v>
      </c>
      <c r="AC798" s="219" t="str">
        <f>CONCATENATE(tPrihodKorisnik[[#This Row],[Vrsta prihoda]],tPrihodKorisnik[[#This Row],[Šifra budžetskog korisnika]])</f>
        <v>7231150712507</v>
      </c>
    </row>
    <row r="799" spans="25:29" x14ac:dyDescent="0.2">
      <c r="Y799" s="219" t="s">
        <v>1622</v>
      </c>
      <c r="Z799" s="219" t="s">
        <v>1623</v>
      </c>
      <c r="AA799" s="219" t="s">
        <v>1004</v>
      </c>
      <c r="AB799" s="219" t="s">
        <v>1005</v>
      </c>
      <c r="AC799" s="219" t="str">
        <f>CONCATENATE(tPrihodKorisnik[[#This Row],[Vrsta prihoda]],tPrihodKorisnik[[#This Row],[Šifra budžetskog korisnika]])</f>
        <v>7231150712508</v>
      </c>
    </row>
    <row r="800" spans="25:29" x14ac:dyDescent="0.2">
      <c r="Y800" s="219" t="s">
        <v>1622</v>
      </c>
      <c r="Z800" s="219" t="s">
        <v>1623</v>
      </c>
      <c r="AA800" s="219" t="s">
        <v>1006</v>
      </c>
      <c r="AB800" s="219" t="s">
        <v>929</v>
      </c>
      <c r="AC800" s="219" t="str">
        <f>CONCATENATE(tPrihodKorisnik[[#This Row],[Vrsta prihoda]],tPrihodKorisnik[[#This Row],[Šifra budžetskog korisnika]])</f>
        <v>7231150712509</v>
      </c>
    </row>
    <row r="801" spans="25:29" x14ac:dyDescent="0.2">
      <c r="Y801" s="219" t="s">
        <v>1622</v>
      </c>
      <c r="Z801" s="219" t="s">
        <v>1623</v>
      </c>
      <c r="AA801" s="219" t="s">
        <v>1007</v>
      </c>
      <c r="AB801" s="219" t="s">
        <v>967</v>
      </c>
      <c r="AC801" s="219" t="str">
        <f>CONCATENATE(tPrihodKorisnik[[#This Row],[Vrsta prihoda]],tPrihodKorisnik[[#This Row],[Šifra budžetskog korisnika]])</f>
        <v>7231150712512</v>
      </c>
    </row>
    <row r="802" spans="25:29" x14ac:dyDescent="0.2">
      <c r="Y802" s="219" t="s">
        <v>1622</v>
      </c>
      <c r="Z802" s="219" t="s">
        <v>1623</v>
      </c>
      <c r="AA802" s="219" t="s">
        <v>1008</v>
      </c>
      <c r="AB802" s="219" t="s">
        <v>933</v>
      </c>
      <c r="AC802" s="219" t="str">
        <f>CONCATENATE(tPrihodKorisnik[[#This Row],[Vrsta prihoda]],tPrihodKorisnik[[#This Row],[Šifra budžetskog korisnika]])</f>
        <v>7231150712513</v>
      </c>
    </row>
    <row r="803" spans="25:29" x14ac:dyDescent="0.2">
      <c r="Y803" s="219" t="s">
        <v>1622</v>
      </c>
      <c r="Z803" s="219" t="s">
        <v>1623</v>
      </c>
      <c r="AA803" s="219" t="s">
        <v>1009</v>
      </c>
      <c r="AB803" s="219" t="s">
        <v>1010</v>
      </c>
      <c r="AC803" s="219" t="str">
        <f>CONCATENATE(tPrihodKorisnik[[#This Row],[Vrsta prihoda]],tPrihodKorisnik[[#This Row],[Šifra budžetskog korisnika]])</f>
        <v>7231150712514</v>
      </c>
    </row>
    <row r="804" spans="25:29" x14ac:dyDescent="0.2">
      <c r="Y804" s="219" t="s">
        <v>1622</v>
      </c>
      <c r="Z804" s="219" t="s">
        <v>1623</v>
      </c>
      <c r="AA804" s="219" t="s">
        <v>1011</v>
      </c>
      <c r="AB804" s="219" t="s">
        <v>1012</v>
      </c>
      <c r="AC804" s="219" t="str">
        <f>CONCATENATE(tPrihodKorisnik[[#This Row],[Vrsta prihoda]],tPrihodKorisnik[[#This Row],[Šifra budžetskog korisnika]])</f>
        <v>7231150712515</v>
      </c>
    </row>
    <row r="805" spans="25:29" x14ac:dyDescent="0.2">
      <c r="Y805" s="219" t="s">
        <v>1622</v>
      </c>
      <c r="Z805" s="219" t="s">
        <v>1623</v>
      </c>
      <c r="AA805" s="219" t="s">
        <v>1013</v>
      </c>
      <c r="AB805" s="219" t="s">
        <v>1014</v>
      </c>
      <c r="AC805" s="219" t="str">
        <f>CONCATENATE(tPrihodKorisnik[[#This Row],[Vrsta prihoda]],tPrihodKorisnik[[#This Row],[Šifra budžetskog korisnika]])</f>
        <v>7231150712516</v>
      </c>
    </row>
    <row r="806" spans="25:29" x14ac:dyDescent="0.2">
      <c r="Y806" s="219" t="s">
        <v>1622</v>
      </c>
      <c r="Z806" s="219" t="s">
        <v>1623</v>
      </c>
      <c r="AA806" s="219" t="s">
        <v>1015</v>
      </c>
      <c r="AB806" s="219" t="s">
        <v>1016</v>
      </c>
      <c r="AC806" s="219" t="str">
        <f>CONCATENATE(tPrihodKorisnik[[#This Row],[Vrsta prihoda]],tPrihodKorisnik[[#This Row],[Šifra budžetskog korisnika]])</f>
        <v>7231150712517</v>
      </c>
    </row>
    <row r="807" spans="25:29" x14ac:dyDescent="0.2">
      <c r="Y807" s="219" t="s">
        <v>1622</v>
      </c>
      <c r="Z807" s="219" t="s">
        <v>1623</v>
      </c>
      <c r="AA807" s="219" t="s">
        <v>1017</v>
      </c>
      <c r="AB807" s="219" t="s">
        <v>1018</v>
      </c>
      <c r="AC807" s="219" t="str">
        <f>CONCATENATE(tPrihodKorisnik[[#This Row],[Vrsta prihoda]],tPrihodKorisnik[[#This Row],[Šifra budžetskog korisnika]])</f>
        <v>7231150712518</v>
      </c>
    </row>
    <row r="808" spans="25:29" x14ac:dyDescent="0.2">
      <c r="Y808" s="219" t="s">
        <v>1622</v>
      </c>
      <c r="Z808" s="219" t="s">
        <v>1623</v>
      </c>
      <c r="AA808" s="219" t="s">
        <v>1019</v>
      </c>
      <c r="AB808" s="219" t="s">
        <v>1020</v>
      </c>
      <c r="AC808" s="219" t="str">
        <f>CONCATENATE(tPrihodKorisnik[[#This Row],[Vrsta prihoda]],tPrihodKorisnik[[#This Row],[Šifra budžetskog korisnika]])</f>
        <v>7231150712519</v>
      </c>
    </row>
    <row r="809" spans="25:29" x14ac:dyDescent="0.2">
      <c r="Y809" s="219" t="s">
        <v>1622</v>
      </c>
      <c r="Z809" s="219" t="s">
        <v>1623</v>
      </c>
      <c r="AA809" s="219" t="s">
        <v>1021</v>
      </c>
      <c r="AB809" s="219" t="s">
        <v>1022</v>
      </c>
      <c r="AC809" s="219" t="str">
        <f>CONCATENATE(tPrihodKorisnik[[#This Row],[Vrsta prihoda]],tPrihodKorisnik[[#This Row],[Šifra budžetskog korisnika]])</f>
        <v>7231150712520</v>
      </c>
    </row>
    <row r="810" spans="25:29" x14ac:dyDescent="0.2">
      <c r="Y810" s="219" t="s">
        <v>1622</v>
      </c>
      <c r="Z810" s="219" t="s">
        <v>1623</v>
      </c>
      <c r="AA810" s="219" t="s">
        <v>1023</v>
      </c>
      <c r="AB810" s="219" t="s">
        <v>1024</v>
      </c>
      <c r="AC810" s="219" t="str">
        <f>CONCATENATE(tPrihodKorisnik[[#This Row],[Vrsta prihoda]],tPrihodKorisnik[[#This Row],[Šifra budžetskog korisnika]])</f>
        <v>7231150712521</v>
      </c>
    </row>
    <row r="811" spans="25:29" x14ac:dyDescent="0.2">
      <c r="Y811" s="219" t="s">
        <v>1622</v>
      </c>
      <c r="Z811" s="219" t="s">
        <v>1623</v>
      </c>
      <c r="AA811" s="219" t="s">
        <v>1025</v>
      </c>
      <c r="AB811" s="219" t="s">
        <v>1026</v>
      </c>
      <c r="AC811" s="219" t="str">
        <f>CONCATENATE(tPrihodKorisnik[[#This Row],[Vrsta prihoda]],tPrihodKorisnik[[#This Row],[Šifra budžetskog korisnika]])</f>
        <v>7231150712522</v>
      </c>
    </row>
    <row r="812" spans="25:29" x14ac:dyDescent="0.2">
      <c r="Y812" s="219" t="s">
        <v>1622</v>
      </c>
      <c r="Z812" s="219" t="s">
        <v>1623</v>
      </c>
      <c r="AA812" s="219" t="s">
        <v>1027</v>
      </c>
      <c r="AB812" s="219" t="s">
        <v>1028</v>
      </c>
      <c r="AC812" s="219" t="str">
        <f>CONCATENATE(tPrihodKorisnik[[#This Row],[Vrsta prihoda]],tPrihodKorisnik[[#This Row],[Šifra budžetskog korisnika]])</f>
        <v>7231150712523</v>
      </c>
    </row>
    <row r="813" spans="25:29" x14ac:dyDescent="0.2">
      <c r="Y813" s="219" t="s">
        <v>1622</v>
      </c>
      <c r="Z813" s="219" t="s">
        <v>1623</v>
      </c>
      <c r="AA813" s="219" t="s">
        <v>1029</v>
      </c>
      <c r="AB813" s="219" t="s">
        <v>1030</v>
      </c>
      <c r="AC813" s="219" t="str">
        <f>CONCATENATE(tPrihodKorisnik[[#This Row],[Vrsta prihoda]],tPrihodKorisnik[[#This Row],[Šifra budžetskog korisnika]])</f>
        <v>7231150712524</v>
      </c>
    </row>
    <row r="814" spans="25:29" x14ac:dyDescent="0.2">
      <c r="Y814" s="219" t="s">
        <v>1622</v>
      </c>
      <c r="Z814" s="219" t="s">
        <v>1623</v>
      </c>
      <c r="AA814" s="219" t="s">
        <v>1031</v>
      </c>
      <c r="AB814" s="219" t="s">
        <v>1032</v>
      </c>
      <c r="AC814" s="219" t="str">
        <f>CONCATENATE(tPrihodKorisnik[[#This Row],[Vrsta prihoda]],tPrihodKorisnik[[#This Row],[Šifra budžetskog korisnika]])</f>
        <v>7231150712525</v>
      </c>
    </row>
    <row r="815" spans="25:29" x14ac:dyDescent="0.2">
      <c r="Y815" s="219" t="s">
        <v>1622</v>
      </c>
      <c r="Z815" s="219" t="s">
        <v>1623</v>
      </c>
      <c r="AA815" s="219" t="s">
        <v>1033</v>
      </c>
      <c r="AB815" s="219" t="s">
        <v>1034</v>
      </c>
      <c r="AC815" s="219" t="str">
        <f>CONCATENATE(tPrihodKorisnik[[#This Row],[Vrsta prihoda]],tPrihodKorisnik[[#This Row],[Šifra budžetskog korisnika]])</f>
        <v>7231150712600</v>
      </c>
    </row>
    <row r="816" spans="25:29" x14ac:dyDescent="0.2">
      <c r="Y816" s="219" t="s">
        <v>1622</v>
      </c>
      <c r="Z816" s="219" t="s">
        <v>1623</v>
      </c>
      <c r="AA816" s="219" t="s">
        <v>1035</v>
      </c>
      <c r="AB816" s="219" t="s">
        <v>1036</v>
      </c>
      <c r="AC816" s="219" t="str">
        <f>CONCATENATE(tPrihodKorisnik[[#This Row],[Vrsta prihoda]],tPrihodKorisnik[[#This Row],[Šifra budžetskog korisnika]])</f>
        <v>7231150712601</v>
      </c>
    </row>
    <row r="817" spans="25:29" x14ac:dyDescent="0.2">
      <c r="Y817" s="219" t="s">
        <v>1622</v>
      </c>
      <c r="Z817" s="219" t="s">
        <v>1623</v>
      </c>
      <c r="AA817" s="219" t="s">
        <v>1037</v>
      </c>
      <c r="AB817" s="219" t="s">
        <v>1038</v>
      </c>
      <c r="AC817" s="219" t="str">
        <f>CONCATENATE(tPrihodKorisnik[[#This Row],[Vrsta prihoda]],tPrihodKorisnik[[#This Row],[Šifra budžetskog korisnika]])</f>
        <v>7231150712602</v>
      </c>
    </row>
    <row r="818" spans="25:29" x14ac:dyDescent="0.2">
      <c r="Y818" s="219" t="s">
        <v>1622</v>
      </c>
      <c r="Z818" s="219" t="s">
        <v>1623</v>
      </c>
      <c r="AA818" s="219" t="s">
        <v>1039</v>
      </c>
      <c r="AB818" s="219" t="s">
        <v>1040</v>
      </c>
      <c r="AC818" s="219" t="str">
        <f>CONCATENATE(tPrihodKorisnik[[#This Row],[Vrsta prihoda]],tPrihodKorisnik[[#This Row],[Šifra budžetskog korisnika]])</f>
        <v>7231150712603</v>
      </c>
    </row>
    <row r="819" spans="25:29" x14ac:dyDescent="0.2">
      <c r="Y819" s="219" t="s">
        <v>1622</v>
      </c>
      <c r="Z819" s="219" t="s">
        <v>1623</v>
      </c>
      <c r="AA819" s="219" t="s">
        <v>1041</v>
      </c>
      <c r="AB819" s="219" t="s">
        <v>1042</v>
      </c>
      <c r="AC819" s="219" t="str">
        <f>CONCATENATE(tPrihodKorisnik[[#This Row],[Vrsta prihoda]],tPrihodKorisnik[[#This Row],[Šifra budžetskog korisnika]])</f>
        <v>7231150712604</v>
      </c>
    </row>
    <row r="820" spans="25:29" x14ac:dyDescent="0.2">
      <c r="Y820" s="219" t="s">
        <v>1622</v>
      </c>
      <c r="Z820" s="219" t="s">
        <v>1623</v>
      </c>
      <c r="AA820" s="219" t="s">
        <v>1043</v>
      </c>
      <c r="AB820" s="219" t="s">
        <v>929</v>
      </c>
      <c r="AC820" s="219" t="str">
        <f>CONCATENATE(tPrihodKorisnik[[#This Row],[Vrsta prihoda]],tPrihodKorisnik[[#This Row],[Šifra budžetskog korisnika]])</f>
        <v>7231150712605</v>
      </c>
    </row>
    <row r="821" spans="25:29" x14ac:dyDescent="0.2">
      <c r="Y821" s="219" t="s">
        <v>1622</v>
      </c>
      <c r="Z821" s="219" t="s">
        <v>1623</v>
      </c>
      <c r="AA821" s="219" t="s">
        <v>1044</v>
      </c>
      <c r="AB821" s="219" t="s">
        <v>967</v>
      </c>
      <c r="AC821" s="219" t="str">
        <f>CONCATENATE(tPrihodKorisnik[[#This Row],[Vrsta prihoda]],tPrihodKorisnik[[#This Row],[Šifra budžetskog korisnika]])</f>
        <v>7231150712608</v>
      </c>
    </row>
    <row r="822" spans="25:29" x14ac:dyDescent="0.2">
      <c r="Y822" s="219" t="s">
        <v>1622</v>
      </c>
      <c r="Z822" s="219" t="s">
        <v>1623</v>
      </c>
      <c r="AA822" s="219" t="s">
        <v>1045</v>
      </c>
      <c r="AB822" s="219" t="s">
        <v>933</v>
      </c>
      <c r="AC822" s="219" t="str">
        <f>CONCATENATE(tPrihodKorisnik[[#This Row],[Vrsta prihoda]],tPrihodKorisnik[[#This Row],[Šifra budžetskog korisnika]])</f>
        <v>7231150712609</v>
      </c>
    </row>
    <row r="823" spans="25:29" x14ac:dyDescent="0.2">
      <c r="Y823" s="219" t="s">
        <v>1622</v>
      </c>
      <c r="Z823" s="219" t="s">
        <v>1623</v>
      </c>
      <c r="AA823" s="219" t="s">
        <v>1046</v>
      </c>
      <c r="AB823" s="219" t="s">
        <v>889</v>
      </c>
      <c r="AC823" s="219" t="str">
        <f>CONCATENATE(tPrihodKorisnik[[#This Row],[Vrsta prihoda]],tPrihodKorisnik[[#This Row],[Šifra budžetskog korisnika]])</f>
        <v>7231150712610</v>
      </c>
    </row>
    <row r="824" spans="25:29" x14ac:dyDescent="0.2">
      <c r="Y824" s="219" t="s">
        <v>1622</v>
      </c>
      <c r="Z824" s="219" t="s">
        <v>1623</v>
      </c>
      <c r="AA824" s="219" t="s">
        <v>1047</v>
      </c>
      <c r="AB824" s="219" t="s">
        <v>1048</v>
      </c>
      <c r="AC824" s="219" t="str">
        <f>CONCATENATE(tPrihodKorisnik[[#This Row],[Vrsta prihoda]],tPrihodKorisnik[[#This Row],[Šifra budžetskog korisnika]])</f>
        <v>7231150712611</v>
      </c>
    </row>
    <row r="825" spans="25:29" x14ac:dyDescent="0.2">
      <c r="Y825" s="219" t="s">
        <v>1622</v>
      </c>
      <c r="Z825" s="219" t="s">
        <v>1623</v>
      </c>
      <c r="AA825" s="219" t="s">
        <v>1049</v>
      </c>
      <c r="AB825" s="219" t="s">
        <v>1050</v>
      </c>
      <c r="AC825" s="219" t="str">
        <f>CONCATENATE(tPrihodKorisnik[[#This Row],[Vrsta prihoda]],tPrihodKorisnik[[#This Row],[Šifra budžetskog korisnika]])</f>
        <v>7231150712612</v>
      </c>
    </row>
    <row r="826" spans="25:29" x14ac:dyDescent="0.2">
      <c r="Y826" s="219" t="s">
        <v>1622</v>
      </c>
      <c r="Z826" s="219" t="s">
        <v>1623</v>
      </c>
      <c r="AA826" s="219" t="s">
        <v>1051</v>
      </c>
      <c r="AB826" s="219" t="s">
        <v>1052</v>
      </c>
      <c r="AC826" s="219" t="str">
        <f>CONCATENATE(tPrihodKorisnik[[#This Row],[Vrsta prihoda]],tPrihodKorisnik[[#This Row],[Šifra budžetskog korisnika]])</f>
        <v>7231150712613</v>
      </c>
    </row>
    <row r="827" spans="25:29" x14ac:dyDescent="0.2">
      <c r="Y827" s="219" t="s">
        <v>1622</v>
      </c>
      <c r="Z827" s="219" t="s">
        <v>1623</v>
      </c>
      <c r="AA827" s="219" t="s">
        <v>1053</v>
      </c>
      <c r="AB827" s="219" t="s">
        <v>1054</v>
      </c>
      <c r="AC827" s="219" t="str">
        <f>CONCATENATE(tPrihodKorisnik[[#This Row],[Vrsta prihoda]],tPrihodKorisnik[[#This Row],[Šifra budžetskog korisnika]])</f>
        <v>7231150712614</v>
      </c>
    </row>
    <row r="828" spans="25:29" x14ac:dyDescent="0.2">
      <c r="Y828" s="219" t="s">
        <v>1622</v>
      </c>
      <c r="Z828" s="219" t="s">
        <v>1623</v>
      </c>
      <c r="AA828" s="219" t="s">
        <v>1055</v>
      </c>
      <c r="AB828" s="219" t="s">
        <v>1056</v>
      </c>
      <c r="AC828" s="219" t="str">
        <f>CONCATENATE(tPrihodKorisnik[[#This Row],[Vrsta prihoda]],tPrihodKorisnik[[#This Row],[Šifra budžetskog korisnika]])</f>
        <v>7231150712615</v>
      </c>
    </row>
    <row r="829" spans="25:29" x14ac:dyDescent="0.2">
      <c r="Y829" s="219" t="s">
        <v>1622</v>
      </c>
      <c r="Z829" s="219" t="s">
        <v>1623</v>
      </c>
      <c r="AA829" s="219" t="s">
        <v>1057</v>
      </c>
      <c r="AB829" s="219" t="s">
        <v>1058</v>
      </c>
      <c r="AC829" s="219" t="str">
        <f>CONCATENATE(tPrihodKorisnik[[#This Row],[Vrsta prihoda]],tPrihodKorisnik[[#This Row],[Šifra budžetskog korisnika]])</f>
        <v>7231150813001</v>
      </c>
    </row>
    <row r="830" spans="25:29" x14ac:dyDescent="0.2">
      <c r="Y830" s="219" t="s">
        <v>1622</v>
      </c>
      <c r="Z830" s="219" t="s">
        <v>1623</v>
      </c>
      <c r="AA830" s="219" t="s">
        <v>1335</v>
      </c>
      <c r="AB830" s="219" t="s">
        <v>1336</v>
      </c>
      <c r="AC830" s="219" t="str">
        <f>CONCATENATE(tPrihodKorisnik[[#This Row],[Vrsta prihoda]],tPrihodKorisnik[[#This Row],[Šifra budžetskog korisnika]])</f>
        <v>7231150918001</v>
      </c>
    </row>
    <row r="831" spans="25:29" x14ac:dyDescent="0.2">
      <c r="Y831" s="219" t="s">
        <v>1622</v>
      </c>
      <c r="Z831" s="219" t="s">
        <v>1623</v>
      </c>
      <c r="AA831" s="219" t="s">
        <v>1337</v>
      </c>
      <c r="AB831" s="219" t="s">
        <v>1338</v>
      </c>
      <c r="AC831" s="219" t="str">
        <f>CONCATENATE(tPrihodKorisnik[[#This Row],[Vrsta prihoda]],tPrihodKorisnik[[#This Row],[Šifra budžetskog korisnika]])</f>
        <v>7231150919000</v>
      </c>
    </row>
    <row r="832" spans="25:29" x14ac:dyDescent="0.2">
      <c r="Y832" s="219" t="s">
        <v>1622</v>
      </c>
      <c r="Z832" s="219" t="s">
        <v>1623</v>
      </c>
      <c r="AA832" s="219" t="s">
        <v>1339</v>
      </c>
      <c r="AB832" s="219" t="s">
        <v>1340</v>
      </c>
      <c r="AC832" s="219" t="str">
        <f>CONCATENATE(tPrihodKorisnik[[#This Row],[Vrsta prihoda]],tPrihodKorisnik[[#This Row],[Šifra budžetskog korisnika]])</f>
        <v>7231150919001</v>
      </c>
    </row>
    <row r="833" spans="25:29" x14ac:dyDescent="0.2">
      <c r="Y833" s="219" t="s">
        <v>1622</v>
      </c>
      <c r="Z833" s="219" t="s">
        <v>1623</v>
      </c>
      <c r="AA833" s="219" t="s">
        <v>1341</v>
      </c>
      <c r="AB833" s="219" t="s">
        <v>1342</v>
      </c>
      <c r="AC833" s="219" t="str">
        <f>CONCATENATE(tPrihodKorisnik[[#This Row],[Vrsta prihoda]],tPrihodKorisnik[[#This Row],[Šifra budžetskog korisnika]])</f>
        <v>7231150919002</v>
      </c>
    </row>
    <row r="834" spans="25:29" x14ac:dyDescent="0.2">
      <c r="Y834" s="219" t="s">
        <v>1622</v>
      </c>
      <c r="Z834" s="219" t="s">
        <v>1623</v>
      </c>
      <c r="AA834" s="219" t="s">
        <v>1343</v>
      </c>
      <c r="AB834" s="219" t="s">
        <v>1344</v>
      </c>
      <c r="AC834" s="219" t="str">
        <f>CONCATENATE(tPrihodKorisnik[[#This Row],[Vrsta prihoda]],tPrihodKorisnik[[#This Row],[Šifra budžetskog korisnika]])</f>
        <v>7231150919003</v>
      </c>
    </row>
    <row r="835" spans="25:29" x14ac:dyDescent="0.2">
      <c r="Y835" s="219" t="s">
        <v>1622</v>
      </c>
      <c r="Z835" s="219" t="s">
        <v>1623</v>
      </c>
      <c r="AA835" s="219" t="s">
        <v>1345</v>
      </c>
      <c r="AB835" s="219" t="s">
        <v>1346</v>
      </c>
      <c r="AC835" s="219" t="str">
        <f>CONCATENATE(tPrihodKorisnik[[#This Row],[Vrsta prihoda]],tPrihodKorisnik[[#This Row],[Šifra budžetskog korisnika]])</f>
        <v>7231150919004</v>
      </c>
    </row>
    <row r="836" spans="25:29" x14ac:dyDescent="0.2">
      <c r="Y836" s="219" t="s">
        <v>1622</v>
      </c>
      <c r="Z836" s="219" t="s">
        <v>1623</v>
      </c>
      <c r="AA836" s="219" t="s">
        <v>1347</v>
      </c>
      <c r="AB836" s="219" t="s">
        <v>1348</v>
      </c>
      <c r="AC836" s="219" t="str">
        <f>CONCATENATE(tPrihodKorisnik[[#This Row],[Vrsta prihoda]],tPrihodKorisnik[[#This Row],[Šifra budžetskog korisnika]])</f>
        <v>7231150919005</v>
      </c>
    </row>
    <row r="837" spans="25:29" x14ac:dyDescent="0.2">
      <c r="Y837" s="219" t="s">
        <v>1622</v>
      </c>
      <c r="Z837" s="219" t="s">
        <v>1623</v>
      </c>
      <c r="AA837" s="219" t="s">
        <v>1349</v>
      </c>
      <c r="AB837" s="219" t="s">
        <v>1350</v>
      </c>
      <c r="AC837" s="219" t="str">
        <f>CONCATENATE(tPrihodKorisnik[[#This Row],[Vrsta prihoda]],tPrihodKorisnik[[#This Row],[Šifra budžetskog korisnika]])</f>
        <v>7231150919006</v>
      </c>
    </row>
    <row r="838" spans="25:29" x14ac:dyDescent="0.2">
      <c r="Y838" s="219" t="s">
        <v>1622</v>
      </c>
      <c r="Z838" s="219" t="s">
        <v>1623</v>
      </c>
      <c r="AA838" s="219" t="s">
        <v>1351</v>
      </c>
      <c r="AB838" s="219" t="s">
        <v>1352</v>
      </c>
      <c r="AC838" s="219" t="str">
        <f>CONCATENATE(tPrihodKorisnik[[#This Row],[Vrsta prihoda]],tPrihodKorisnik[[#This Row],[Šifra budžetskog korisnika]])</f>
        <v>7231150919007</v>
      </c>
    </row>
    <row r="839" spans="25:29" x14ac:dyDescent="0.2">
      <c r="Y839" s="219" t="s">
        <v>1622</v>
      </c>
      <c r="Z839" s="219" t="s">
        <v>1623</v>
      </c>
      <c r="AA839" s="219" t="s">
        <v>1353</v>
      </c>
      <c r="AB839" s="219" t="s">
        <v>1354</v>
      </c>
      <c r="AC839" s="219" t="str">
        <f>CONCATENATE(tPrihodKorisnik[[#This Row],[Vrsta prihoda]],tPrihodKorisnik[[#This Row],[Šifra budžetskog korisnika]])</f>
        <v>7231150919008</v>
      </c>
    </row>
    <row r="840" spans="25:29" x14ac:dyDescent="0.2">
      <c r="Y840" s="219" t="s">
        <v>1622</v>
      </c>
      <c r="Z840" s="219" t="s">
        <v>1623</v>
      </c>
      <c r="AA840" s="219" t="s">
        <v>1355</v>
      </c>
      <c r="AB840" s="219" t="s">
        <v>1356</v>
      </c>
      <c r="AC840" s="219" t="str">
        <f>CONCATENATE(tPrihodKorisnik[[#This Row],[Vrsta prihoda]],tPrihodKorisnik[[#This Row],[Šifra budžetskog korisnika]])</f>
        <v>7231150921001</v>
      </c>
    </row>
    <row r="841" spans="25:29" x14ac:dyDescent="0.2">
      <c r="Y841" s="219" t="s">
        <v>1622</v>
      </c>
      <c r="Z841" s="219" t="s">
        <v>1623</v>
      </c>
      <c r="AA841" s="219" t="s">
        <v>1357</v>
      </c>
      <c r="AB841" s="219" t="s">
        <v>1358</v>
      </c>
      <c r="AC841" s="219" t="str">
        <f>CONCATENATE(tPrihodKorisnik[[#This Row],[Vrsta prihoda]],tPrihodKorisnik[[#This Row],[Šifra budžetskog korisnika]])</f>
        <v>7231150922000</v>
      </c>
    </row>
    <row r="842" spans="25:29" x14ac:dyDescent="0.2">
      <c r="Y842" s="219" t="s">
        <v>1622</v>
      </c>
      <c r="Z842" s="219" t="s">
        <v>1623</v>
      </c>
      <c r="AA842" s="219" t="s">
        <v>1359</v>
      </c>
      <c r="AB842" s="219" t="s">
        <v>1360</v>
      </c>
      <c r="AC842" s="219" t="str">
        <f>CONCATENATE(tPrihodKorisnik[[#This Row],[Vrsta prihoda]],tPrihodKorisnik[[#This Row],[Šifra budžetskog korisnika]])</f>
        <v>7231150922001</v>
      </c>
    </row>
    <row r="843" spans="25:29" x14ac:dyDescent="0.2">
      <c r="Y843" s="219" t="s">
        <v>1622</v>
      </c>
      <c r="Z843" s="219" t="s">
        <v>1623</v>
      </c>
      <c r="AA843" s="219" t="s">
        <v>1371</v>
      </c>
      <c r="AB843" s="219" t="s">
        <v>1372</v>
      </c>
      <c r="AC843" s="219" t="str">
        <f>CONCATENATE(tPrihodKorisnik[[#This Row],[Vrsta prihoda]],tPrihodKorisnik[[#This Row],[Šifra budžetskog korisnika]])</f>
        <v>7231151024001</v>
      </c>
    </row>
    <row r="844" spans="25:29" x14ac:dyDescent="0.2">
      <c r="Y844" s="219" t="s">
        <v>1622</v>
      </c>
      <c r="Z844" s="219" t="s">
        <v>1623</v>
      </c>
      <c r="AA844" s="219" t="s">
        <v>567</v>
      </c>
      <c r="AB844" s="219" t="s">
        <v>568</v>
      </c>
      <c r="AC844" s="219" t="str">
        <f>CONCATENATE(tPrihodKorisnik[[#This Row],[Vrsta prihoda]],tPrihodKorisnik[[#This Row],[Šifra budžetskog korisnika]])</f>
        <v>7231151025001</v>
      </c>
    </row>
    <row r="845" spans="25:29" x14ac:dyDescent="0.2">
      <c r="Y845" s="219" t="s">
        <v>1622</v>
      </c>
      <c r="Z845" s="219" t="s">
        <v>1623</v>
      </c>
      <c r="AA845" s="219" t="s">
        <v>1373</v>
      </c>
      <c r="AB845" s="219" t="s">
        <v>1374</v>
      </c>
      <c r="AC845" s="219" t="str">
        <f>CONCATENATE(tPrihodKorisnik[[#This Row],[Vrsta prihoda]],tPrihodKorisnik[[#This Row],[Šifra budžetskog korisnika]])</f>
        <v>7231151026001</v>
      </c>
    </row>
    <row r="846" spans="25:29" x14ac:dyDescent="0.2">
      <c r="Y846" s="219" t="s">
        <v>1622</v>
      </c>
      <c r="Z846" s="219" t="s">
        <v>1623</v>
      </c>
      <c r="AA846" s="219" t="s">
        <v>1375</v>
      </c>
      <c r="AB846" s="219" t="s">
        <v>1376</v>
      </c>
      <c r="AC846" s="219" t="str">
        <f>CONCATENATE(tPrihodKorisnik[[#This Row],[Vrsta prihoda]],tPrihodKorisnik[[#This Row],[Šifra budžetskog korisnika]])</f>
        <v>7231151027001</v>
      </c>
    </row>
    <row r="847" spans="25:29" x14ac:dyDescent="0.2">
      <c r="Y847" s="219" t="s">
        <v>1622</v>
      </c>
      <c r="Z847" s="219" t="s">
        <v>1623</v>
      </c>
      <c r="AA847" s="219" t="s">
        <v>1381</v>
      </c>
      <c r="AB847" s="219" t="s">
        <v>1382</v>
      </c>
      <c r="AC847" s="219" t="str">
        <f>CONCATENATE(tPrihodKorisnik[[#This Row],[Vrsta prihoda]],tPrihodKorisnik[[#This Row],[Šifra budžetskog korisnika]])</f>
        <v>7231151041001</v>
      </c>
    </row>
    <row r="848" spans="25:29" x14ac:dyDescent="0.2">
      <c r="Y848" s="219" t="s">
        <v>1622</v>
      </c>
      <c r="Z848" s="219" t="s">
        <v>1623</v>
      </c>
      <c r="AA848" s="219" t="s">
        <v>1383</v>
      </c>
      <c r="AB848" s="219" t="s">
        <v>1384</v>
      </c>
      <c r="AC848" s="219" t="str">
        <f>CONCATENATE(tPrihodKorisnik[[#This Row],[Vrsta prihoda]],tPrihodKorisnik[[#This Row],[Šifra budžetskog korisnika]])</f>
        <v>7231151042001</v>
      </c>
    </row>
    <row r="849" spans="25:29" x14ac:dyDescent="0.2">
      <c r="Y849" s="219" t="s">
        <v>1622</v>
      </c>
      <c r="Z849" s="219" t="s">
        <v>1623</v>
      </c>
      <c r="AA849" s="219" t="s">
        <v>1385</v>
      </c>
      <c r="AB849" s="219" t="s">
        <v>1386</v>
      </c>
      <c r="AC849" s="219" t="str">
        <f>CONCATENATE(tPrihodKorisnik[[#This Row],[Vrsta prihoda]],tPrihodKorisnik[[#This Row],[Šifra budžetskog korisnika]])</f>
        <v>7231151043001</v>
      </c>
    </row>
    <row r="850" spans="25:29" x14ac:dyDescent="0.2">
      <c r="Y850" s="219" t="s">
        <v>1622</v>
      </c>
      <c r="Z850" s="219" t="s">
        <v>1623</v>
      </c>
      <c r="AA850" s="219" t="s">
        <v>1387</v>
      </c>
      <c r="AB850" s="219" t="s">
        <v>1388</v>
      </c>
      <c r="AC850" s="219" t="str">
        <f>CONCATENATE(tPrihodKorisnik[[#This Row],[Vrsta prihoda]],tPrihodKorisnik[[#This Row],[Šifra budžetskog korisnika]])</f>
        <v>7231151044001</v>
      </c>
    </row>
    <row r="851" spans="25:29" x14ac:dyDescent="0.2">
      <c r="Y851" s="219" t="s">
        <v>1622</v>
      </c>
      <c r="Z851" s="219" t="s">
        <v>1623</v>
      </c>
      <c r="AA851" s="219" t="s">
        <v>1389</v>
      </c>
      <c r="AB851" s="219" t="s">
        <v>1390</v>
      </c>
      <c r="AC851" s="219" t="str">
        <f>CONCATENATE(tPrihodKorisnik[[#This Row],[Vrsta prihoda]],tPrihodKorisnik[[#This Row],[Šifra budžetskog korisnika]])</f>
        <v>7231151045001</v>
      </c>
    </row>
    <row r="852" spans="25:29" x14ac:dyDescent="0.2">
      <c r="Y852" s="219" t="s">
        <v>1622</v>
      </c>
      <c r="Z852" s="219" t="s">
        <v>1623</v>
      </c>
      <c r="AA852" s="219" t="s">
        <v>1391</v>
      </c>
      <c r="AB852" s="219" t="s">
        <v>1392</v>
      </c>
      <c r="AC852" s="219" t="str">
        <f>CONCATENATE(tPrihodKorisnik[[#This Row],[Vrsta prihoda]],tPrihodKorisnik[[#This Row],[Šifra budžetskog korisnika]])</f>
        <v>7231151046001</v>
      </c>
    </row>
    <row r="853" spans="25:29" x14ac:dyDescent="0.2">
      <c r="Y853" s="219" t="s">
        <v>1622</v>
      </c>
      <c r="Z853" s="219" t="s">
        <v>1623</v>
      </c>
      <c r="AA853" s="219" t="s">
        <v>570</v>
      </c>
      <c r="AB853" s="219" t="s">
        <v>571</v>
      </c>
      <c r="AC853" s="219" t="str">
        <f>CONCATENATE(tPrihodKorisnik[[#This Row],[Vrsta prihoda]],tPrihodKorisnik[[#This Row],[Šifra budžetskog korisnika]])</f>
        <v>7231151048001</v>
      </c>
    </row>
    <row r="854" spans="25:29" x14ac:dyDescent="0.2">
      <c r="Y854" s="219" t="s">
        <v>1622</v>
      </c>
      <c r="Z854" s="219" t="s">
        <v>1623</v>
      </c>
      <c r="AA854" s="219" t="s">
        <v>573</v>
      </c>
      <c r="AB854" s="219" t="s">
        <v>574</v>
      </c>
      <c r="AC854" s="219" t="str">
        <f>CONCATENATE(tPrihodKorisnik[[#This Row],[Vrsta prihoda]],tPrihodKorisnik[[#This Row],[Šifra budžetskog korisnika]])</f>
        <v>7231151049001</v>
      </c>
    </row>
    <row r="855" spans="25:29" x14ac:dyDescent="0.2">
      <c r="Y855" s="219" t="s">
        <v>1622</v>
      </c>
      <c r="Z855" s="219" t="s">
        <v>1623</v>
      </c>
      <c r="AA855" s="219" t="s">
        <v>576</v>
      </c>
      <c r="AB855" s="219" t="s">
        <v>577</v>
      </c>
      <c r="AC855" s="219" t="str">
        <f>CONCATENATE(tPrihodKorisnik[[#This Row],[Vrsta prihoda]],tPrihodKorisnik[[#This Row],[Šifra budžetskog korisnika]])</f>
        <v>7231151050001</v>
      </c>
    </row>
    <row r="856" spans="25:29" x14ac:dyDescent="0.2">
      <c r="Y856" s="219" t="s">
        <v>1622</v>
      </c>
      <c r="Z856" s="219" t="s">
        <v>1623</v>
      </c>
      <c r="AA856" s="219" t="s">
        <v>579</v>
      </c>
      <c r="AB856" s="219" t="s">
        <v>580</v>
      </c>
      <c r="AC856" s="219" t="str">
        <f>CONCATENATE(tPrihodKorisnik[[#This Row],[Vrsta prihoda]],tPrihodKorisnik[[#This Row],[Šifra budžetskog korisnika]])</f>
        <v>7231151051001</v>
      </c>
    </row>
    <row r="857" spans="25:29" x14ac:dyDescent="0.2">
      <c r="Y857" s="219" t="s">
        <v>1622</v>
      </c>
      <c r="Z857" s="219" t="s">
        <v>1623</v>
      </c>
      <c r="AA857" s="219" t="s">
        <v>582</v>
      </c>
      <c r="AB857" s="219" t="s">
        <v>583</v>
      </c>
      <c r="AC857" s="219" t="str">
        <f>CONCATENATE(tPrihodKorisnik[[#This Row],[Vrsta prihoda]],tPrihodKorisnik[[#This Row],[Šifra budžetskog korisnika]])</f>
        <v>7231151052001</v>
      </c>
    </row>
    <row r="858" spans="25:29" x14ac:dyDescent="0.2">
      <c r="Y858" s="219" t="s">
        <v>1622</v>
      </c>
      <c r="Z858" s="219" t="s">
        <v>1623</v>
      </c>
      <c r="AA858" s="219" t="s">
        <v>1393</v>
      </c>
      <c r="AB858" s="219" t="s">
        <v>1394</v>
      </c>
      <c r="AC858" s="219" t="str">
        <f>CONCATENATE(tPrihodKorisnik[[#This Row],[Vrsta prihoda]],tPrihodKorisnik[[#This Row],[Šifra budžetskog korisnika]])</f>
        <v>7231151141001</v>
      </c>
    </row>
    <row r="859" spans="25:29" x14ac:dyDescent="0.2">
      <c r="Y859" s="219" t="s">
        <v>1622</v>
      </c>
      <c r="Z859" s="219" t="s">
        <v>1623</v>
      </c>
      <c r="AA859" s="219" t="s">
        <v>1395</v>
      </c>
      <c r="AB859" s="219" t="s">
        <v>1396</v>
      </c>
      <c r="AC859" s="219" t="str">
        <f>CONCATENATE(tPrihodKorisnik[[#This Row],[Vrsta prihoda]],tPrihodKorisnik[[#This Row],[Šifra budžetskog korisnika]])</f>
        <v>7231151242001</v>
      </c>
    </row>
    <row r="860" spans="25:29" x14ac:dyDescent="0.2">
      <c r="Y860" s="219" t="s">
        <v>1622</v>
      </c>
      <c r="Z860" s="219" t="s">
        <v>1623</v>
      </c>
      <c r="AA860" s="219" t="s">
        <v>1397</v>
      </c>
      <c r="AB860" s="219" t="s">
        <v>1398</v>
      </c>
      <c r="AC860" s="219" t="str">
        <f>CONCATENATE(tPrihodKorisnik[[#This Row],[Vrsta prihoda]],tPrihodKorisnik[[#This Row],[Šifra budžetskog korisnika]])</f>
        <v>7231151344001</v>
      </c>
    </row>
    <row r="861" spans="25:29" x14ac:dyDescent="0.2">
      <c r="Y861" s="219" t="s">
        <v>1622</v>
      </c>
      <c r="Z861" s="219" t="s">
        <v>1623</v>
      </c>
      <c r="AA861" s="219" t="s">
        <v>1399</v>
      </c>
      <c r="AB861" s="219" t="s">
        <v>1400</v>
      </c>
      <c r="AC861" s="219" t="str">
        <f>CONCATENATE(tPrihodKorisnik[[#This Row],[Vrsta prihoda]],tPrihodKorisnik[[#This Row],[Šifra budžetskog korisnika]])</f>
        <v>7231151445001</v>
      </c>
    </row>
    <row r="862" spans="25:29" x14ac:dyDescent="0.2">
      <c r="Y862" s="219" t="s">
        <v>1622</v>
      </c>
      <c r="Z862" s="219" t="s">
        <v>1623</v>
      </c>
      <c r="AA862" s="219" t="s">
        <v>1401</v>
      </c>
      <c r="AB862" s="219" t="s">
        <v>1402</v>
      </c>
      <c r="AC862" s="219" t="str">
        <f>CONCATENATE(tPrihodKorisnik[[#This Row],[Vrsta prihoda]],tPrihodKorisnik[[#This Row],[Šifra budžetskog korisnika]])</f>
        <v>7231151447001</v>
      </c>
    </row>
    <row r="863" spans="25:29" x14ac:dyDescent="0.2">
      <c r="Y863" s="219" t="s">
        <v>1622</v>
      </c>
      <c r="Z863" s="219" t="s">
        <v>1623</v>
      </c>
      <c r="AA863" s="219" t="s">
        <v>1413</v>
      </c>
      <c r="AB863" s="219" t="s">
        <v>1414</v>
      </c>
      <c r="AC863" s="219" t="str">
        <f>CONCATENATE(tPrihodKorisnik[[#This Row],[Vrsta prihoda]],tPrihodKorisnik[[#This Row],[Šifra budžetskog korisnika]])</f>
        <v>7231151548001</v>
      </c>
    </row>
    <row r="864" spans="25:29" x14ac:dyDescent="0.2">
      <c r="Y864" s="219" t="s">
        <v>1622</v>
      </c>
      <c r="Z864" s="219" t="s">
        <v>1623</v>
      </c>
      <c r="AA864" s="219" t="s">
        <v>1415</v>
      </c>
      <c r="AB864" s="219" t="s">
        <v>1416</v>
      </c>
      <c r="AC864" s="219" t="str">
        <f>CONCATENATE(tPrihodKorisnik[[#This Row],[Vrsta prihoda]],tPrihodKorisnik[[#This Row],[Šifra budžetskog korisnika]])</f>
        <v>7231151648001</v>
      </c>
    </row>
    <row r="865" spans="25:29" x14ac:dyDescent="0.2">
      <c r="Y865" s="219" t="s">
        <v>1622</v>
      </c>
      <c r="Z865" s="219" t="s">
        <v>1623</v>
      </c>
      <c r="AA865" s="219" t="s">
        <v>1417</v>
      </c>
      <c r="AB865" s="219" t="s">
        <v>1418</v>
      </c>
      <c r="AC865" s="219" t="str">
        <f>CONCATENATE(tPrihodKorisnik[[#This Row],[Vrsta prihoda]],tPrihodKorisnik[[#This Row],[Šifra budžetskog korisnika]])</f>
        <v>7231151855000</v>
      </c>
    </row>
    <row r="866" spans="25:29" x14ac:dyDescent="0.2">
      <c r="Y866" s="219" t="s">
        <v>1622</v>
      </c>
      <c r="Z866" s="219" t="s">
        <v>1623</v>
      </c>
      <c r="AA866" s="219" t="s">
        <v>1419</v>
      </c>
      <c r="AB866" s="219" t="s">
        <v>1420</v>
      </c>
      <c r="AC866" s="219" t="str">
        <f>CONCATENATE(tPrihodKorisnik[[#This Row],[Vrsta prihoda]],tPrihodKorisnik[[#This Row],[Šifra budžetskog korisnika]])</f>
        <v>7231151855001</v>
      </c>
    </row>
    <row r="867" spans="25:29" x14ac:dyDescent="0.2">
      <c r="Y867" s="219" t="s">
        <v>1622</v>
      </c>
      <c r="Z867" s="219" t="s">
        <v>1623</v>
      </c>
      <c r="AA867" s="219" t="s">
        <v>1421</v>
      </c>
      <c r="AB867" s="219" t="s">
        <v>1422</v>
      </c>
      <c r="AC867" s="219" t="str">
        <f>CONCATENATE(tPrihodKorisnik[[#This Row],[Vrsta prihoda]],tPrihodKorisnik[[#This Row],[Šifra budžetskog korisnika]])</f>
        <v>7231151855009</v>
      </c>
    </row>
    <row r="868" spans="25:29" x14ac:dyDescent="0.2">
      <c r="Y868" s="219" t="s">
        <v>1622</v>
      </c>
      <c r="Z868" s="219" t="s">
        <v>1623</v>
      </c>
      <c r="AA868" s="219" t="s">
        <v>1423</v>
      </c>
      <c r="AB868" s="219" t="s">
        <v>1424</v>
      </c>
      <c r="AC868" s="219" t="str">
        <f>CONCATENATE(tPrihodKorisnik[[#This Row],[Vrsta prihoda]],tPrihodKorisnik[[#This Row],[Šifra budžetskog korisnika]])</f>
        <v>7231151956001</v>
      </c>
    </row>
    <row r="869" spans="25:29" x14ac:dyDescent="0.2">
      <c r="Y869" s="219" t="s">
        <v>1622</v>
      </c>
      <c r="Z869" s="219" t="s">
        <v>1623</v>
      </c>
      <c r="AA869" s="219" t="s">
        <v>1425</v>
      </c>
      <c r="AB869" s="219" t="s">
        <v>1426</v>
      </c>
      <c r="AC869" s="219" t="str">
        <f>CONCATENATE(tPrihodKorisnik[[#This Row],[Vrsta prihoda]],tPrihodKorisnik[[#This Row],[Šifra budžetskog korisnika]])</f>
        <v>7231151957001</v>
      </c>
    </row>
    <row r="870" spans="25:29" x14ac:dyDescent="0.2">
      <c r="Y870" s="219" t="s">
        <v>1622</v>
      </c>
      <c r="Z870" s="219" t="s">
        <v>1623</v>
      </c>
      <c r="AA870" s="219" t="s">
        <v>1427</v>
      </c>
      <c r="AB870" s="219" t="s">
        <v>1428</v>
      </c>
      <c r="AC870" s="219" t="str">
        <f>CONCATENATE(tPrihodKorisnik[[#This Row],[Vrsta prihoda]],tPrihodKorisnik[[#This Row],[Šifra budžetskog korisnika]])</f>
        <v>7231152058001</v>
      </c>
    </row>
    <row r="871" spans="25:29" x14ac:dyDescent="0.2">
      <c r="Y871" s="219" t="s">
        <v>1622</v>
      </c>
      <c r="Z871" s="219" t="s">
        <v>1623</v>
      </c>
      <c r="AA871" s="219" t="s">
        <v>1429</v>
      </c>
      <c r="AB871" s="219" t="s">
        <v>1430</v>
      </c>
      <c r="AC871" s="219" t="str">
        <f>CONCATENATE(tPrihodKorisnik[[#This Row],[Vrsta prihoda]],tPrihodKorisnik[[#This Row],[Šifra budžetskog korisnika]])</f>
        <v>7231152159001</v>
      </c>
    </row>
    <row r="872" spans="25:29" x14ac:dyDescent="0.2">
      <c r="Y872" s="219" t="s">
        <v>1622</v>
      </c>
      <c r="Z872" s="219" t="s">
        <v>1623</v>
      </c>
      <c r="AA872" s="219" t="s">
        <v>1431</v>
      </c>
      <c r="AB872" s="219" t="s">
        <v>1432</v>
      </c>
      <c r="AC872" s="219" t="str">
        <f>CONCATENATE(tPrihodKorisnik[[#This Row],[Vrsta prihoda]],tPrihodKorisnik[[#This Row],[Šifra budžetskog korisnika]])</f>
        <v>7231152260001</v>
      </c>
    </row>
    <row r="873" spans="25:29" x14ac:dyDescent="0.2">
      <c r="Y873" s="219" t="s">
        <v>1622</v>
      </c>
      <c r="Z873" s="219" t="s">
        <v>1623</v>
      </c>
      <c r="AA873" s="219" t="s">
        <v>1433</v>
      </c>
      <c r="AB873" s="219" t="s">
        <v>1434</v>
      </c>
      <c r="AC873" s="219" t="str">
        <f>CONCATENATE(tPrihodKorisnik[[#This Row],[Vrsta prihoda]],tPrihodKorisnik[[#This Row],[Šifra budžetskog korisnika]])</f>
        <v>7231153170001</v>
      </c>
    </row>
    <row r="874" spans="25:29" x14ac:dyDescent="0.2">
      <c r="Y874" s="219" t="s">
        <v>1622</v>
      </c>
      <c r="Z874" s="219" t="s">
        <v>1623</v>
      </c>
      <c r="AA874" s="219" t="s">
        <v>798</v>
      </c>
      <c r="AB874" s="219" t="s">
        <v>799</v>
      </c>
      <c r="AC874" s="219" t="str">
        <f>CONCATENATE(tPrihodKorisnik[[#This Row],[Vrsta prihoda]],tPrihodKorisnik[[#This Row],[Šifra budžetskog korisnika]])</f>
        <v>7231151053001</v>
      </c>
    </row>
    <row r="875" spans="25:29" x14ac:dyDescent="0.2">
      <c r="Y875" s="219" t="s">
        <v>1622</v>
      </c>
      <c r="Z875" s="219" t="s">
        <v>1623</v>
      </c>
      <c r="AA875" s="219" t="s">
        <v>800</v>
      </c>
      <c r="AB875" s="219" t="s">
        <v>801</v>
      </c>
      <c r="AC875" s="219" t="str">
        <f>CONCATENATE(tPrihodKorisnik[[#This Row],[Vrsta prihoda]],tPrihodKorisnik[[#This Row],[Šifra budžetskog korisnika]])</f>
        <v>7231151855014</v>
      </c>
    </row>
    <row r="876" spans="25:29" x14ac:dyDescent="0.2">
      <c r="Y876" s="219" t="s">
        <v>1622</v>
      </c>
      <c r="Z876" s="219" t="s">
        <v>1623</v>
      </c>
      <c r="AA876" s="219" t="s">
        <v>802</v>
      </c>
      <c r="AB876" s="219" t="s">
        <v>803</v>
      </c>
      <c r="AC876" s="219" t="str">
        <f>CONCATENATE(tPrihodKorisnik[[#This Row],[Vrsta prihoda]],tPrihodKorisnik[[#This Row],[Šifra budžetskog korisnika]])</f>
        <v>7231151855015</v>
      </c>
    </row>
    <row r="877" spans="25:29" x14ac:dyDescent="0.2">
      <c r="Y877" s="219" t="s">
        <v>1622</v>
      </c>
      <c r="Z877" s="219" t="s">
        <v>1623</v>
      </c>
      <c r="AA877" s="219" t="s">
        <v>804</v>
      </c>
      <c r="AB877" s="219" t="s">
        <v>805</v>
      </c>
      <c r="AC877" s="219" t="str">
        <f>CONCATENATE(tPrihodKorisnik[[#This Row],[Vrsta prihoda]],tPrihodKorisnik[[#This Row],[Šifra budžetskog korisnika]])</f>
        <v>7231153710001</v>
      </c>
    </row>
    <row r="878" spans="25:29" x14ac:dyDescent="0.2">
      <c r="Y878" s="219" t="s">
        <v>1622</v>
      </c>
      <c r="Z878" s="219" t="s">
        <v>1623</v>
      </c>
      <c r="AA878" s="219" t="s">
        <v>1461</v>
      </c>
      <c r="AB878" s="219" t="s">
        <v>1462</v>
      </c>
      <c r="AC878" s="219" t="str">
        <f>CONCATENATE(tPrihodKorisnik[[#This Row],[Vrsta prihoda]],tPrihodKorisnik[[#This Row],[Šifra budžetskog korisnika]])</f>
        <v>7231150712111</v>
      </c>
    </row>
    <row r="879" spans="25:29" x14ac:dyDescent="0.2">
      <c r="Y879" s="219" t="s">
        <v>1622</v>
      </c>
      <c r="Z879" s="219" t="s">
        <v>1623</v>
      </c>
      <c r="AA879" s="219" t="s">
        <v>1463</v>
      </c>
      <c r="AB879" s="219" t="s">
        <v>1464</v>
      </c>
      <c r="AC879" s="219" t="str">
        <f>CONCATENATE(tPrihodKorisnik[[#This Row],[Vrsta prihoda]],tPrihodKorisnik[[#This Row],[Šifra budžetskog korisnika]])</f>
        <v>7231150712243</v>
      </c>
    </row>
    <row r="880" spans="25:29" x14ac:dyDescent="0.2">
      <c r="Y880" s="219" t="s">
        <v>1622</v>
      </c>
      <c r="Z880" s="219" t="s">
        <v>1623</v>
      </c>
      <c r="AA880" s="219" t="s">
        <v>1465</v>
      </c>
      <c r="AB880" s="219" t="s">
        <v>1466</v>
      </c>
      <c r="AC880" s="219" t="str">
        <f>CONCATENATE(tPrihodKorisnik[[#This Row],[Vrsta prihoda]],tPrihodKorisnik[[#This Row],[Šifra budžetskog korisnika]])</f>
        <v>7231150712244</v>
      </c>
    </row>
    <row r="881" spans="25:29" x14ac:dyDescent="0.2">
      <c r="Y881" s="219" t="s">
        <v>1622</v>
      </c>
      <c r="Z881" s="219" t="s">
        <v>1623</v>
      </c>
      <c r="AA881" s="219" t="s">
        <v>585</v>
      </c>
      <c r="AB881" s="219" t="s">
        <v>586</v>
      </c>
      <c r="AC881" s="219" t="str">
        <f>CONCATENATE(tPrihodKorisnik[[#This Row],[Vrsta prihoda]],tPrihodKorisnik[[#This Row],[Šifra budžetskog korisnika]])</f>
        <v>7231151060001</v>
      </c>
    </row>
    <row r="882" spans="25:29" x14ac:dyDescent="0.2">
      <c r="Y882" s="219" t="s">
        <v>1622</v>
      </c>
      <c r="Z882" s="219" t="s">
        <v>1623</v>
      </c>
      <c r="AA882" s="219" t="s">
        <v>588</v>
      </c>
      <c r="AB882" s="219" t="s">
        <v>589</v>
      </c>
      <c r="AC882" s="219" t="str">
        <f>CONCATENATE(tPrihodKorisnik[[#This Row],[Vrsta prihoda]],tPrihodKorisnik[[#This Row],[Šifra budžetskog korisnika]])</f>
        <v>7231151061001</v>
      </c>
    </row>
    <row r="883" spans="25:29" x14ac:dyDescent="0.2">
      <c r="Y883" s="219" t="s">
        <v>1622</v>
      </c>
      <c r="Z883" s="219" t="s">
        <v>1623</v>
      </c>
      <c r="AA883" s="219" t="s">
        <v>591</v>
      </c>
      <c r="AB883" s="219" t="s">
        <v>592</v>
      </c>
      <c r="AC883" s="219" t="str">
        <f>CONCATENATE(tPrihodKorisnik[[#This Row],[Vrsta prihoda]],tPrihodKorisnik[[#This Row],[Šifra budžetskog korisnika]])</f>
        <v>7231151062001</v>
      </c>
    </row>
    <row r="884" spans="25:29" x14ac:dyDescent="0.2">
      <c r="Y884" s="219" t="s">
        <v>1622</v>
      </c>
      <c r="Z884" s="219" t="s">
        <v>1623</v>
      </c>
      <c r="AA884" s="219" t="s">
        <v>594</v>
      </c>
      <c r="AB884" s="219" t="s">
        <v>595</v>
      </c>
      <c r="AC884" s="219" t="str">
        <f>CONCATENATE(tPrihodKorisnik[[#This Row],[Vrsta prihoda]],tPrihodKorisnik[[#This Row],[Šifra budžetskog korisnika]])</f>
        <v>7231151063001</v>
      </c>
    </row>
    <row r="885" spans="25:29" x14ac:dyDescent="0.2">
      <c r="Y885" s="219" t="s">
        <v>1622</v>
      </c>
      <c r="Z885" s="219" t="s">
        <v>1623</v>
      </c>
      <c r="AA885" s="219" t="s">
        <v>597</v>
      </c>
      <c r="AB885" s="219" t="s">
        <v>598</v>
      </c>
      <c r="AC885" s="219" t="str">
        <f>CONCATENATE(tPrihodKorisnik[[#This Row],[Vrsta prihoda]],tPrihodKorisnik[[#This Row],[Šifra budžetskog korisnika]])</f>
        <v>7231151064001</v>
      </c>
    </row>
    <row r="886" spans="25:29" x14ac:dyDescent="0.2">
      <c r="Y886" s="219" t="s">
        <v>1622</v>
      </c>
      <c r="Z886" s="219" t="s">
        <v>1623</v>
      </c>
      <c r="AA886" s="219" t="s">
        <v>599</v>
      </c>
      <c r="AB886" s="219" t="s">
        <v>600</v>
      </c>
      <c r="AC886" s="219" t="str">
        <f>CONCATENATE(tPrihodKorisnik[[#This Row],[Vrsta prihoda]],tPrihodKorisnik[[#This Row],[Šifra budžetskog korisnika]])</f>
        <v>7231151065001</v>
      </c>
    </row>
    <row r="887" spans="25:29" x14ac:dyDescent="0.2">
      <c r="Y887" s="219" t="s">
        <v>1622</v>
      </c>
      <c r="Z887" s="219" t="s">
        <v>1623</v>
      </c>
      <c r="AA887" s="219" t="s">
        <v>601</v>
      </c>
      <c r="AB887" s="219" t="s">
        <v>602</v>
      </c>
      <c r="AC887" s="219" t="str">
        <f>CONCATENATE(tPrihodKorisnik[[#This Row],[Vrsta prihoda]],tPrihodKorisnik[[#This Row],[Šifra budžetskog korisnika]])</f>
        <v>7231151066001</v>
      </c>
    </row>
    <row r="888" spans="25:29" x14ac:dyDescent="0.2">
      <c r="Y888" s="219" t="s">
        <v>1622</v>
      </c>
      <c r="Z888" s="219" t="s">
        <v>1623</v>
      </c>
      <c r="AA888" s="219" t="s">
        <v>604</v>
      </c>
      <c r="AB888" s="219" t="s">
        <v>605</v>
      </c>
      <c r="AC888" s="219" t="str">
        <f>CONCATENATE(tPrihodKorisnik[[#This Row],[Vrsta prihoda]],tPrihodKorisnik[[#This Row],[Šifra budžetskog korisnika]])</f>
        <v>7231151067001</v>
      </c>
    </row>
    <row r="889" spans="25:29" x14ac:dyDescent="0.2">
      <c r="Y889" s="219" t="s">
        <v>1622</v>
      </c>
      <c r="Z889" s="219" t="s">
        <v>1623</v>
      </c>
      <c r="AA889" s="219" t="s">
        <v>607</v>
      </c>
      <c r="AB889" s="219" t="s">
        <v>608</v>
      </c>
      <c r="AC889" s="219" t="str">
        <f>CONCATENATE(tPrihodKorisnik[[#This Row],[Vrsta prihoda]],tPrihodKorisnik[[#This Row],[Šifra budžetskog korisnika]])</f>
        <v>7231151068001</v>
      </c>
    </row>
    <row r="890" spans="25:29" x14ac:dyDescent="0.2">
      <c r="Y890" s="219" t="s">
        <v>1622</v>
      </c>
      <c r="Z890" s="219" t="s">
        <v>1623</v>
      </c>
      <c r="AA890" s="219" t="s">
        <v>610</v>
      </c>
      <c r="AB890" s="219" t="s">
        <v>611</v>
      </c>
      <c r="AC890" s="219" t="str">
        <f>CONCATENATE(tPrihodKorisnik[[#This Row],[Vrsta prihoda]],tPrihodKorisnik[[#This Row],[Šifra budžetskog korisnika]])</f>
        <v>7231151069001</v>
      </c>
    </row>
    <row r="891" spans="25:29" x14ac:dyDescent="0.2">
      <c r="Y891" s="219" t="s">
        <v>1622</v>
      </c>
      <c r="Z891" s="219" t="s">
        <v>1623</v>
      </c>
      <c r="AA891" s="219" t="s">
        <v>613</v>
      </c>
      <c r="AB891" s="219" t="s">
        <v>614</v>
      </c>
      <c r="AC891" s="219" t="str">
        <f>CONCATENATE(tPrihodKorisnik[[#This Row],[Vrsta prihoda]],tPrihodKorisnik[[#This Row],[Šifra budžetskog korisnika]])</f>
        <v>7231151070001</v>
      </c>
    </row>
    <row r="892" spans="25:29" x14ac:dyDescent="0.2">
      <c r="Y892" s="219" t="s">
        <v>1622</v>
      </c>
      <c r="Z892" s="219" t="s">
        <v>1623</v>
      </c>
      <c r="AA892" s="219" t="s">
        <v>616</v>
      </c>
      <c r="AB892" s="219" t="s">
        <v>617</v>
      </c>
      <c r="AC892" s="219" t="str">
        <f>CONCATENATE(tPrihodKorisnik[[#This Row],[Vrsta prihoda]],tPrihodKorisnik[[#This Row],[Šifra budžetskog korisnika]])</f>
        <v>7231151071001</v>
      </c>
    </row>
    <row r="893" spans="25:29" x14ac:dyDescent="0.2">
      <c r="Y893" s="219" t="s">
        <v>1622</v>
      </c>
      <c r="Z893" s="219" t="s">
        <v>1623</v>
      </c>
      <c r="AA893" s="219" t="s">
        <v>619</v>
      </c>
      <c r="AB893" s="219" t="s">
        <v>620</v>
      </c>
      <c r="AC893" s="219" t="str">
        <f>CONCATENATE(tPrihodKorisnik[[#This Row],[Vrsta prihoda]],tPrihodKorisnik[[#This Row],[Šifra budžetskog korisnika]])</f>
        <v>7231151072001</v>
      </c>
    </row>
    <row r="894" spans="25:29" x14ac:dyDescent="0.2">
      <c r="Y894" s="219" t="s">
        <v>1622</v>
      </c>
      <c r="Z894" s="219" t="s">
        <v>1623</v>
      </c>
      <c r="AA894" s="219" t="s">
        <v>622</v>
      </c>
      <c r="AB894" s="219" t="s">
        <v>623</v>
      </c>
      <c r="AC894" s="219" t="str">
        <f>CONCATENATE(tPrihodKorisnik[[#This Row],[Vrsta prihoda]],tPrihodKorisnik[[#This Row],[Šifra budžetskog korisnika]])</f>
        <v>7231151073001</v>
      </c>
    </row>
    <row r="895" spans="25:29" x14ac:dyDescent="0.2">
      <c r="Y895" s="219" t="s">
        <v>1622</v>
      </c>
      <c r="Z895" s="219" t="s">
        <v>1623</v>
      </c>
      <c r="AA895" s="219" t="s">
        <v>625</v>
      </c>
      <c r="AB895" s="219" t="s">
        <v>626</v>
      </c>
      <c r="AC895" s="219" t="str">
        <f>CONCATENATE(tPrihodKorisnik[[#This Row],[Vrsta prihoda]],tPrihodKorisnik[[#This Row],[Šifra budžetskog korisnika]])</f>
        <v>7231151074001</v>
      </c>
    </row>
    <row r="896" spans="25:29" x14ac:dyDescent="0.2">
      <c r="Y896" s="219" t="s">
        <v>1622</v>
      </c>
      <c r="Z896" s="219" t="s">
        <v>1623</v>
      </c>
      <c r="AA896" s="219" t="s">
        <v>628</v>
      </c>
      <c r="AB896" s="219" t="s">
        <v>629</v>
      </c>
      <c r="AC896" s="219" t="str">
        <f>CONCATENATE(tPrihodKorisnik[[#This Row],[Vrsta prihoda]],tPrihodKorisnik[[#This Row],[Šifra budžetskog korisnika]])</f>
        <v>7231151075001</v>
      </c>
    </row>
    <row r="897" spans="25:29" x14ac:dyDescent="0.2">
      <c r="Y897" s="219" t="s">
        <v>1622</v>
      </c>
      <c r="Z897" s="219" t="s">
        <v>1623</v>
      </c>
      <c r="AA897" s="219" t="s">
        <v>631</v>
      </c>
      <c r="AB897" s="219" t="s">
        <v>632</v>
      </c>
      <c r="AC897" s="219" t="str">
        <f>CONCATENATE(tPrihodKorisnik[[#This Row],[Vrsta prihoda]],tPrihodKorisnik[[#This Row],[Šifra budžetskog korisnika]])</f>
        <v>7231151076001</v>
      </c>
    </row>
    <row r="898" spans="25:29" x14ac:dyDescent="0.2">
      <c r="Y898" s="219" t="s">
        <v>1622</v>
      </c>
      <c r="Z898" s="219" t="s">
        <v>1623</v>
      </c>
      <c r="AA898" s="219" t="s">
        <v>634</v>
      </c>
      <c r="AB898" s="219" t="s">
        <v>635</v>
      </c>
      <c r="AC898" s="219" t="str">
        <f>CONCATENATE(tPrihodKorisnik[[#This Row],[Vrsta prihoda]],tPrihodKorisnik[[#This Row],[Šifra budžetskog korisnika]])</f>
        <v>7231151077001</v>
      </c>
    </row>
    <row r="899" spans="25:29" x14ac:dyDescent="0.2">
      <c r="Y899" s="219" t="s">
        <v>1622</v>
      </c>
      <c r="Z899" s="219" t="s">
        <v>1623</v>
      </c>
      <c r="AA899" s="219" t="s">
        <v>637</v>
      </c>
      <c r="AB899" s="219" t="s">
        <v>638</v>
      </c>
      <c r="AC899" s="219" t="str">
        <f>CONCATENATE(tPrihodKorisnik[[#This Row],[Vrsta prihoda]],tPrihodKorisnik[[#This Row],[Šifra budžetskog korisnika]])</f>
        <v>7231151078001</v>
      </c>
    </row>
    <row r="900" spans="25:29" x14ac:dyDescent="0.2">
      <c r="Y900" s="219" t="s">
        <v>1622</v>
      </c>
      <c r="Z900" s="219" t="s">
        <v>1623</v>
      </c>
      <c r="AA900" s="219" t="s">
        <v>1467</v>
      </c>
      <c r="AB900" s="219" t="s">
        <v>1468</v>
      </c>
      <c r="AC900" s="219" t="str">
        <f>CONCATENATE(tPrihodKorisnik[[#This Row],[Vrsta prihoda]],tPrihodKorisnik[[#This Row],[Šifra budžetskog korisnika]])</f>
        <v>7231150712246</v>
      </c>
    </row>
    <row r="901" spans="25:29" x14ac:dyDescent="0.2">
      <c r="Y901" s="219" t="s">
        <v>1622</v>
      </c>
      <c r="Z901" s="219" t="s">
        <v>1623</v>
      </c>
      <c r="AA901" s="219" t="s">
        <v>1469</v>
      </c>
      <c r="AB901" s="219" t="s">
        <v>1468</v>
      </c>
      <c r="AC901" s="219" t="str">
        <f>CONCATENATE(tPrihodKorisnik[[#This Row],[Vrsta prihoda]],tPrihodKorisnik[[#This Row],[Šifra budžetskog korisnika]])</f>
        <v>7231150712322</v>
      </c>
    </row>
    <row r="902" spans="25:29" x14ac:dyDescent="0.2">
      <c r="Y902" s="219" t="s">
        <v>1622</v>
      </c>
      <c r="Z902" s="219" t="s">
        <v>1623</v>
      </c>
      <c r="AA902" s="219" t="s">
        <v>1470</v>
      </c>
      <c r="AB902" s="219" t="s">
        <v>1471</v>
      </c>
      <c r="AC902" s="219" t="str">
        <f>CONCATENATE(tPrihodKorisnik[[#This Row],[Vrsta prihoda]],tPrihodKorisnik[[#This Row],[Šifra budžetskog korisnika]])</f>
        <v>7231150712421</v>
      </c>
    </row>
    <row r="903" spans="25:29" x14ac:dyDescent="0.2">
      <c r="Y903" s="219" t="s">
        <v>1622</v>
      </c>
      <c r="Z903" s="219" t="s">
        <v>1623</v>
      </c>
      <c r="AA903" s="219" t="s">
        <v>1472</v>
      </c>
      <c r="AB903" s="219" t="s">
        <v>1473</v>
      </c>
      <c r="AC903" s="219" t="str">
        <f>CONCATENATE(tPrihodKorisnik[[#This Row],[Vrsta prihoda]],tPrihodKorisnik[[#This Row],[Šifra budžetskog korisnika]])</f>
        <v>7231150712422</v>
      </c>
    </row>
    <row r="904" spans="25:29" x14ac:dyDescent="0.2">
      <c r="Y904" s="219" t="s">
        <v>1622</v>
      </c>
      <c r="Z904" s="219" t="s">
        <v>1623</v>
      </c>
      <c r="AA904" s="219" t="s">
        <v>1474</v>
      </c>
      <c r="AB904" s="219" t="s">
        <v>1475</v>
      </c>
      <c r="AC904" s="219" t="str">
        <f>CONCATENATE(tPrihodKorisnik[[#This Row],[Vrsta prihoda]],tPrihodKorisnik[[#This Row],[Šifra budžetskog korisnika]])</f>
        <v>7231150712423</v>
      </c>
    </row>
    <row r="905" spans="25:29" x14ac:dyDescent="0.2">
      <c r="Y905" s="219" t="s">
        <v>1622</v>
      </c>
      <c r="Z905" s="219" t="s">
        <v>1623</v>
      </c>
      <c r="AA905" s="219" t="s">
        <v>1476</v>
      </c>
      <c r="AB905" s="219" t="s">
        <v>1468</v>
      </c>
      <c r="AC905" s="219" t="str">
        <f>CONCATENATE(tPrihodKorisnik[[#This Row],[Vrsta prihoda]],tPrihodKorisnik[[#This Row],[Šifra budžetskog korisnika]])</f>
        <v>7231150712526</v>
      </c>
    </row>
    <row r="906" spans="25:29" x14ac:dyDescent="0.2">
      <c r="Y906" s="219" t="s">
        <v>1622</v>
      </c>
      <c r="Z906" s="219" t="s">
        <v>1623</v>
      </c>
      <c r="AA906" s="219" t="s">
        <v>1477</v>
      </c>
      <c r="AB906" s="219" t="s">
        <v>1478</v>
      </c>
      <c r="AC906" s="219" t="str">
        <f>CONCATENATE(tPrihodKorisnik[[#This Row],[Vrsta prihoda]],tPrihodKorisnik[[#This Row],[Šifra budžetskog korisnika]])</f>
        <v>7231150712527</v>
      </c>
    </row>
    <row r="907" spans="25:29" x14ac:dyDescent="0.2">
      <c r="Y907" s="219" t="s">
        <v>1622</v>
      </c>
      <c r="Z907" s="219" t="s">
        <v>1623</v>
      </c>
      <c r="AA907" s="219" t="s">
        <v>1493</v>
      </c>
      <c r="AB907" s="219" t="s">
        <v>1494</v>
      </c>
      <c r="AC907" s="219" t="str">
        <f>CONCATENATE(tPrihodKorisnik[[#This Row],[Vrsta prihoda]],tPrihodKorisnik[[#This Row],[Šifra budžetskog korisnika]])</f>
        <v>7231150712000</v>
      </c>
    </row>
    <row r="908" spans="25:29" x14ac:dyDescent="0.2">
      <c r="Y908" s="219" t="s">
        <v>1622</v>
      </c>
      <c r="Z908" s="219" t="s">
        <v>1623</v>
      </c>
      <c r="AA908" s="219" t="s">
        <v>1479</v>
      </c>
      <c r="AB908" s="219" t="s">
        <v>1468</v>
      </c>
      <c r="AC908" s="219" t="str">
        <f>CONCATENATE(tPrihodKorisnik[[#This Row],[Vrsta prihoda]],tPrihodKorisnik[[#This Row],[Šifra budžetskog korisnika]])</f>
        <v>7231150712616</v>
      </c>
    </row>
    <row r="909" spans="25:29" x14ac:dyDescent="0.2">
      <c r="Y909" s="219" t="s">
        <v>1622</v>
      </c>
      <c r="Z909" s="219" t="s">
        <v>1623</v>
      </c>
      <c r="AA909" s="219" t="s">
        <v>1480</v>
      </c>
      <c r="AB909" s="219" t="s">
        <v>1478</v>
      </c>
      <c r="AC909" s="219" t="str">
        <f>CONCATENATE(tPrihodKorisnik[[#This Row],[Vrsta prihoda]],tPrihodKorisnik[[#This Row],[Šifra budžetskog korisnika]])</f>
        <v>7231150712617</v>
      </c>
    </row>
    <row r="910" spans="25:29" x14ac:dyDescent="0.2">
      <c r="Y910" s="219" t="s">
        <v>1622</v>
      </c>
      <c r="Z910" s="219" t="s">
        <v>1623</v>
      </c>
      <c r="AA910" s="219" t="s">
        <v>1519</v>
      </c>
      <c r="AB910" s="219" t="s">
        <v>1520</v>
      </c>
      <c r="AC910" s="219" t="str">
        <f>CONCATENATE(tPrihodKorisnik[[#This Row],[Vrsta prihoda]],tPrihodKorisnik[[#This Row],[Šifra budžetskog korisnika]])</f>
        <v>7231150712247</v>
      </c>
    </row>
    <row r="911" spans="25:29" x14ac:dyDescent="0.2">
      <c r="Y911" s="219" t="s">
        <v>1622</v>
      </c>
      <c r="Z911" s="219" t="s">
        <v>1623</v>
      </c>
      <c r="AA911" s="219" t="s">
        <v>1521</v>
      </c>
      <c r="AB911" s="219" t="s">
        <v>1522</v>
      </c>
      <c r="AC911" s="219" t="str">
        <f>CONCATENATE(tPrihodKorisnik[[#This Row],[Vrsta prihoda]],tPrihodKorisnik[[#This Row],[Šifra budžetskog korisnika]])</f>
        <v>7231150712248</v>
      </c>
    </row>
    <row r="912" spans="25:29" x14ac:dyDescent="0.2">
      <c r="Y912" s="219" t="s">
        <v>1622</v>
      </c>
      <c r="Z912" s="219" t="s">
        <v>1623</v>
      </c>
      <c r="AA912" s="219" t="s">
        <v>1523</v>
      </c>
      <c r="AB912" s="219" t="s">
        <v>1524</v>
      </c>
      <c r="AC912" s="219" t="str">
        <f>CONCATENATE(tPrihodKorisnik[[#This Row],[Vrsta prihoda]],tPrihodKorisnik[[#This Row],[Šifra budžetskog korisnika]])</f>
        <v>7231150712249</v>
      </c>
    </row>
    <row r="913" spans="25:29" x14ac:dyDescent="0.2">
      <c r="Y913" s="219" t="s">
        <v>1622</v>
      </c>
      <c r="Z913" s="219" t="s">
        <v>1623</v>
      </c>
      <c r="AA913" s="219" t="s">
        <v>1525</v>
      </c>
      <c r="AB913" s="219" t="s">
        <v>1526</v>
      </c>
      <c r="AC913" s="219" t="str">
        <f>CONCATENATE(tPrihodKorisnik[[#This Row],[Vrsta prihoda]],tPrihodKorisnik[[#This Row],[Šifra budžetskog korisnika]])</f>
        <v>7231150712252</v>
      </c>
    </row>
    <row r="914" spans="25:29" x14ac:dyDescent="0.2">
      <c r="Y914" s="219" t="s">
        <v>1622</v>
      </c>
      <c r="Z914" s="219" t="s">
        <v>1623</v>
      </c>
      <c r="AA914" s="219" t="s">
        <v>1527</v>
      </c>
      <c r="AB914" s="219" t="s">
        <v>1478</v>
      </c>
      <c r="AC914" s="219" t="str">
        <f>CONCATENATE(tPrihodKorisnik[[#This Row],[Vrsta prihoda]],tPrihodKorisnik[[#This Row],[Šifra budžetskog korisnika]])</f>
        <v>7231150712323</v>
      </c>
    </row>
    <row r="915" spans="25:29" x14ac:dyDescent="0.2">
      <c r="Y915" s="219" t="s">
        <v>1622</v>
      </c>
      <c r="Z915" s="219" t="s">
        <v>1623</v>
      </c>
      <c r="AA915" s="219" t="s">
        <v>1528</v>
      </c>
      <c r="AB915" s="219" t="s">
        <v>1529</v>
      </c>
      <c r="AC915" s="219" t="str">
        <f>CONCATENATE(tPrihodKorisnik[[#This Row],[Vrsta prihoda]],tPrihodKorisnik[[#This Row],[Šifra budžetskog korisnika]])</f>
        <v>7231150712324</v>
      </c>
    </row>
    <row r="916" spans="25:29" x14ac:dyDescent="0.2">
      <c r="Y916" s="219" t="s">
        <v>1622</v>
      </c>
      <c r="Z916" s="219" t="s">
        <v>1623</v>
      </c>
      <c r="AA916" s="219" t="s">
        <v>1530</v>
      </c>
      <c r="AB916" s="219" t="s">
        <v>1531</v>
      </c>
      <c r="AC916" s="219" t="str">
        <f>CONCATENATE(tPrihodKorisnik[[#This Row],[Vrsta prihoda]],tPrihodKorisnik[[#This Row],[Šifra budžetskog korisnika]])</f>
        <v>7231150712325</v>
      </c>
    </row>
    <row r="917" spans="25:29" x14ac:dyDescent="0.2">
      <c r="Y917" s="219" t="s">
        <v>1622</v>
      </c>
      <c r="Z917" s="219" t="s">
        <v>1623</v>
      </c>
      <c r="AA917" s="219" t="s">
        <v>1532</v>
      </c>
      <c r="AB917" s="219" t="s">
        <v>1478</v>
      </c>
      <c r="AC917" s="219" t="str">
        <f>CONCATENATE(tPrihodKorisnik[[#This Row],[Vrsta prihoda]],tPrihodKorisnik[[#This Row],[Šifra budžetskog korisnika]])</f>
        <v>7231150712424</v>
      </c>
    </row>
    <row r="918" spans="25:29" x14ac:dyDescent="0.2">
      <c r="Y918" s="219" t="s">
        <v>1622</v>
      </c>
      <c r="Z918" s="219" t="s">
        <v>1623</v>
      </c>
      <c r="AA918" s="219" t="s">
        <v>1533</v>
      </c>
      <c r="AB918" s="219" t="s">
        <v>1534</v>
      </c>
      <c r="AC918" s="219" t="str">
        <f>CONCATENATE(tPrihodKorisnik[[#This Row],[Vrsta prihoda]],tPrihodKorisnik[[#This Row],[Šifra budžetskog korisnika]])</f>
        <v>7231150712425</v>
      </c>
    </row>
    <row r="919" spans="25:29" x14ac:dyDescent="0.2">
      <c r="Y919" s="219" t="s">
        <v>1622</v>
      </c>
      <c r="Z919" s="219" t="s">
        <v>1623</v>
      </c>
      <c r="AA919" s="219" t="s">
        <v>1535</v>
      </c>
      <c r="AB919" s="219" t="s">
        <v>1536</v>
      </c>
      <c r="AC919" s="219" t="str">
        <f>CONCATENATE(tPrihodKorisnik[[#This Row],[Vrsta prihoda]],tPrihodKorisnik[[#This Row],[Šifra budžetskog korisnika]])</f>
        <v>7231150712426</v>
      </c>
    </row>
    <row r="920" spans="25:29" x14ac:dyDescent="0.2">
      <c r="Y920" s="219" t="s">
        <v>1622</v>
      </c>
      <c r="Z920" s="219" t="s">
        <v>1623</v>
      </c>
      <c r="AA920" s="219" t="s">
        <v>1537</v>
      </c>
      <c r="AB920" s="219" t="s">
        <v>1538</v>
      </c>
      <c r="AC920" s="219" t="str">
        <f>CONCATENATE(tPrihodKorisnik[[#This Row],[Vrsta prihoda]],tPrihodKorisnik[[#This Row],[Šifra budžetskog korisnika]])</f>
        <v>7231150712427</v>
      </c>
    </row>
    <row r="921" spans="25:29" x14ac:dyDescent="0.2">
      <c r="Y921" s="219" t="s">
        <v>1622</v>
      </c>
      <c r="Z921" s="219" t="s">
        <v>1623</v>
      </c>
      <c r="AA921" s="219" t="s">
        <v>1539</v>
      </c>
      <c r="AB921" s="219" t="s">
        <v>1540</v>
      </c>
      <c r="AC921" s="219" t="str">
        <f>CONCATENATE(tPrihodKorisnik[[#This Row],[Vrsta prihoda]],tPrihodKorisnik[[#This Row],[Šifra budžetskog korisnika]])</f>
        <v>7231150712528</v>
      </c>
    </row>
    <row r="922" spans="25:29" x14ac:dyDescent="0.2">
      <c r="Y922" s="219" t="s">
        <v>1622</v>
      </c>
      <c r="Z922" s="219" t="s">
        <v>1623</v>
      </c>
      <c r="AA922" s="219" t="s">
        <v>1541</v>
      </c>
      <c r="AB922" s="219" t="s">
        <v>1542</v>
      </c>
      <c r="AC922" s="219" t="str">
        <f>CONCATENATE(tPrihodKorisnik[[#This Row],[Vrsta prihoda]],tPrihodKorisnik[[#This Row],[Šifra budžetskog korisnika]])</f>
        <v>7231150712529</v>
      </c>
    </row>
    <row r="923" spans="25:29" x14ac:dyDescent="0.2">
      <c r="Y923" s="219" t="s">
        <v>1622</v>
      </c>
      <c r="Z923" s="219" t="s">
        <v>1623</v>
      </c>
      <c r="AA923" s="219" t="s">
        <v>1543</v>
      </c>
      <c r="AB923" s="219" t="s">
        <v>1544</v>
      </c>
      <c r="AC923" s="219" t="str">
        <f>CONCATENATE(tPrihodKorisnik[[#This Row],[Vrsta prihoda]],tPrihodKorisnik[[#This Row],[Šifra budžetskog korisnika]])</f>
        <v>7231150713001</v>
      </c>
    </row>
    <row r="924" spans="25:29" x14ac:dyDescent="0.2">
      <c r="Y924" s="219" t="s">
        <v>1622</v>
      </c>
      <c r="Z924" s="219" t="s">
        <v>1623</v>
      </c>
      <c r="AA924" s="219" t="s">
        <v>646</v>
      </c>
      <c r="AB924" s="219" t="s">
        <v>647</v>
      </c>
      <c r="AC924" s="219" t="str">
        <f>CONCATENATE(tPrihodKorisnik[[#This Row],[Vrsta prihoda]],tPrihodKorisnik[[#This Row],[Šifra budžetskog korisnika]])</f>
        <v>7231151086001</v>
      </c>
    </row>
    <row r="925" spans="25:29" x14ac:dyDescent="0.2">
      <c r="Y925" s="219" t="s">
        <v>1622</v>
      </c>
      <c r="Z925" s="219" t="s">
        <v>1623</v>
      </c>
      <c r="AA925" s="219" t="s">
        <v>648</v>
      </c>
      <c r="AB925" s="219" t="s">
        <v>649</v>
      </c>
      <c r="AC925" s="219" t="str">
        <f>CONCATENATE(tPrihodKorisnik[[#This Row],[Vrsta prihoda]],tPrihodKorisnik[[#This Row],[Šifra budžetskog korisnika]])</f>
        <v>7231151087001</v>
      </c>
    </row>
    <row r="926" spans="25:29" x14ac:dyDescent="0.2">
      <c r="Y926" s="219" t="s">
        <v>1622</v>
      </c>
      <c r="Z926" s="219" t="s">
        <v>1623</v>
      </c>
      <c r="AA926" s="219" t="s">
        <v>651</v>
      </c>
      <c r="AB926" s="219" t="s">
        <v>652</v>
      </c>
      <c r="AC926" s="219" t="str">
        <f>CONCATENATE(tPrihodKorisnik[[#This Row],[Vrsta prihoda]],tPrihodKorisnik[[#This Row],[Šifra budžetskog korisnika]])</f>
        <v>7231151088001</v>
      </c>
    </row>
    <row r="927" spans="25:29" x14ac:dyDescent="0.2">
      <c r="Y927" s="219" t="s">
        <v>1622</v>
      </c>
      <c r="Z927" s="219" t="s">
        <v>1623</v>
      </c>
      <c r="AA927" s="219" t="s">
        <v>654</v>
      </c>
      <c r="AB927" s="219" t="s">
        <v>655</v>
      </c>
      <c r="AC927" s="219" t="str">
        <f>CONCATENATE(tPrihodKorisnik[[#This Row],[Vrsta prihoda]],tPrihodKorisnik[[#This Row],[Šifra budžetskog korisnika]])</f>
        <v>7231151089001</v>
      </c>
    </row>
    <row r="928" spans="25:29" x14ac:dyDescent="0.2">
      <c r="Y928" s="219" t="s">
        <v>1622</v>
      </c>
      <c r="Z928" s="219" t="s">
        <v>1623</v>
      </c>
      <c r="AA928" s="219" t="s">
        <v>640</v>
      </c>
      <c r="AB928" s="219" t="s">
        <v>641</v>
      </c>
      <c r="AC928" s="219" t="str">
        <f>CONCATENATE(tPrihodKorisnik[[#This Row],[Vrsta prihoda]],tPrihodKorisnik[[#This Row],[Šifra budžetskog korisnika]])</f>
        <v>7231151084001</v>
      </c>
    </row>
    <row r="929" spans="25:29" x14ac:dyDescent="0.2">
      <c r="Y929" s="219" t="s">
        <v>1622</v>
      </c>
      <c r="Z929" s="219" t="s">
        <v>1623</v>
      </c>
      <c r="AA929" s="219" t="s">
        <v>643</v>
      </c>
      <c r="AB929" s="219" t="s">
        <v>644</v>
      </c>
      <c r="AC929" s="219" t="str">
        <f>CONCATENATE(tPrihodKorisnik[[#This Row],[Vrsta prihoda]],tPrihodKorisnik[[#This Row],[Šifra budžetskog korisnika]])</f>
        <v>7231151085001</v>
      </c>
    </row>
    <row r="930" spans="25:29" x14ac:dyDescent="0.2">
      <c r="Y930" s="219" t="s">
        <v>1622</v>
      </c>
      <c r="Z930" s="219" t="s">
        <v>1623</v>
      </c>
      <c r="AA930" s="219" t="s">
        <v>1547</v>
      </c>
      <c r="AB930" s="219" t="s">
        <v>1548</v>
      </c>
      <c r="AC930" s="219" t="str">
        <f>CONCATENATE(tPrihodKorisnik[[#This Row],[Vrsta prihoda]],tPrihodKorisnik[[#This Row],[Šifra budžetskog korisnika]])</f>
        <v>7231150712253</v>
      </c>
    </row>
    <row r="931" spans="25:29" x14ac:dyDescent="0.2">
      <c r="Y931" s="219" t="s">
        <v>1622</v>
      </c>
      <c r="Z931" s="219" t="s">
        <v>1623</v>
      </c>
      <c r="AA931" s="219" t="s">
        <v>1549</v>
      </c>
      <c r="AB931" s="219" t="s">
        <v>1550</v>
      </c>
      <c r="AC931" s="219" t="str">
        <f>CONCATENATE(tPrihodKorisnik[[#This Row],[Vrsta prihoda]],tPrihodKorisnik[[#This Row],[Šifra budžetskog korisnika]])</f>
        <v>7231150712254</v>
      </c>
    </row>
    <row r="932" spans="25:29" x14ac:dyDescent="0.2">
      <c r="Y932" s="219" t="s">
        <v>1622</v>
      </c>
      <c r="Z932" s="219" t="s">
        <v>1623</v>
      </c>
      <c r="AA932" s="219" t="s">
        <v>1551</v>
      </c>
      <c r="AB932" s="219" t="s">
        <v>1552</v>
      </c>
      <c r="AC932" s="219" t="str">
        <f>CONCATENATE(tPrihodKorisnik[[#This Row],[Vrsta prihoda]],tPrihodKorisnik[[#This Row],[Šifra budžetskog korisnika]])</f>
        <v>7231150712255</v>
      </c>
    </row>
    <row r="933" spans="25:29" x14ac:dyDescent="0.2">
      <c r="Y933" s="219" t="s">
        <v>1622</v>
      </c>
      <c r="Z933" s="219" t="s">
        <v>1623</v>
      </c>
      <c r="AA933" s="219" t="s">
        <v>1553</v>
      </c>
      <c r="AB933" s="219" t="s">
        <v>1554</v>
      </c>
      <c r="AC933" s="219" t="str">
        <f>CONCATENATE(tPrihodKorisnik[[#This Row],[Vrsta prihoda]],tPrihodKorisnik[[#This Row],[Šifra budžetskog korisnika]])</f>
        <v>7231150712256</v>
      </c>
    </row>
    <row r="934" spans="25:29" x14ac:dyDescent="0.2">
      <c r="Y934" s="219" t="s">
        <v>1622</v>
      </c>
      <c r="Z934" s="219" t="s">
        <v>1623</v>
      </c>
      <c r="AA934" s="219" t="s">
        <v>1555</v>
      </c>
      <c r="AB934" s="219" t="s">
        <v>1556</v>
      </c>
      <c r="AC934" s="219" t="str">
        <f>CONCATENATE(tPrihodKorisnik[[#This Row],[Vrsta prihoda]],tPrihodKorisnik[[#This Row],[Šifra budžetskog korisnika]])</f>
        <v>7231150712257</v>
      </c>
    </row>
    <row r="935" spans="25:29" x14ac:dyDescent="0.2">
      <c r="Y935" s="219" t="s">
        <v>1622</v>
      </c>
      <c r="Z935" s="219" t="s">
        <v>1623</v>
      </c>
      <c r="AA935" s="219" t="s">
        <v>1557</v>
      </c>
      <c r="AB935" s="219" t="s">
        <v>1558</v>
      </c>
      <c r="AC935" s="219" t="str">
        <f>CONCATENATE(tPrihodKorisnik[[#This Row],[Vrsta prihoda]],tPrihodKorisnik[[#This Row],[Šifra budžetskog korisnika]])</f>
        <v>7231150712326</v>
      </c>
    </row>
    <row r="936" spans="25:29" x14ac:dyDescent="0.2">
      <c r="Y936" s="219" t="s">
        <v>1622</v>
      </c>
      <c r="Z936" s="219" t="s">
        <v>1623</v>
      </c>
      <c r="AA936" s="219" t="s">
        <v>1559</v>
      </c>
      <c r="AB936" s="219" t="s">
        <v>1560</v>
      </c>
      <c r="AC936" s="219" t="str">
        <f>CONCATENATE(tPrihodKorisnik[[#This Row],[Vrsta prihoda]],tPrihodKorisnik[[#This Row],[Šifra budžetskog korisnika]])</f>
        <v>7231150712327</v>
      </c>
    </row>
    <row r="937" spans="25:29" x14ac:dyDescent="0.2">
      <c r="Y937" s="219" t="s">
        <v>1622</v>
      </c>
      <c r="Z937" s="219" t="s">
        <v>1623</v>
      </c>
      <c r="AA937" s="219" t="s">
        <v>1561</v>
      </c>
      <c r="AB937" s="219" t="s">
        <v>1562</v>
      </c>
      <c r="AC937" s="219" t="str">
        <f>CONCATENATE(tPrihodKorisnik[[#This Row],[Vrsta prihoda]],tPrihodKorisnik[[#This Row],[Šifra budžetskog korisnika]])</f>
        <v>7231150712530</v>
      </c>
    </row>
    <row r="938" spans="25:29" x14ac:dyDescent="0.2">
      <c r="Y938" s="219" t="s">
        <v>1622</v>
      </c>
      <c r="Z938" s="219" t="s">
        <v>1623</v>
      </c>
      <c r="AA938" s="219" t="s">
        <v>1563</v>
      </c>
      <c r="AB938" s="219" t="s">
        <v>1564</v>
      </c>
      <c r="AC938" s="219" t="str">
        <f>CONCATENATE(tPrihodKorisnik[[#This Row],[Vrsta prihoda]],tPrihodKorisnik[[#This Row],[Šifra budžetskog korisnika]])</f>
        <v>7231150712531</v>
      </c>
    </row>
    <row r="939" spans="25:29" x14ac:dyDescent="0.2">
      <c r="Y939" s="219" t="s">
        <v>1622</v>
      </c>
      <c r="Z939" s="219" t="s">
        <v>1623</v>
      </c>
      <c r="AA939" s="219" t="s">
        <v>1565</v>
      </c>
      <c r="AB939" s="219" t="s">
        <v>1566</v>
      </c>
      <c r="AC939" s="219" t="str">
        <f>CONCATENATE(tPrihodKorisnik[[#This Row],[Vrsta prihoda]],tPrihodKorisnik[[#This Row],[Šifra budžetskog korisnika]])</f>
        <v>7231150712700</v>
      </c>
    </row>
    <row r="940" spans="25:29" x14ac:dyDescent="0.2">
      <c r="Y940" s="219" t="s">
        <v>1622</v>
      </c>
      <c r="Z940" s="219" t="s">
        <v>1623</v>
      </c>
      <c r="AA940" s="219" t="s">
        <v>1567</v>
      </c>
      <c r="AB940" s="219" t="s">
        <v>1568</v>
      </c>
      <c r="AC940" s="219" t="str">
        <f>CONCATENATE(tPrihodKorisnik[[#This Row],[Vrsta prihoda]],tPrihodKorisnik[[#This Row],[Šifra budžetskog korisnika]])</f>
        <v>7231150712701</v>
      </c>
    </row>
    <row r="941" spans="25:29" x14ac:dyDescent="0.2">
      <c r="Y941" s="219" t="s">
        <v>1622</v>
      </c>
      <c r="Z941" s="219" t="s">
        <v>1623</v>
      </c>
      <c r="AA941" s="219" t="s">
        <v>1569</v>
      </c>
      <c r="AB941" s="219" t="s">
        <v>1570</v>
      </c>
      <c r="AC941" s="219" t="str">
        <f>CONCATENATE(tPrihodKorisnik[[#This Row],[Vrsta prihoda]],tPrihodKorisnik[[#This Row],[Šifra budžetskog korisnika]])</f>
        <v>7231150712702</v>
      </c>
    </row>
    <row r="942" spans="25:29" x14ac:dyDescent="0.2">
      <c r="Y942" s="219" t="s">
        <v>1622</v>
      </c>
      <c r="Z942" s="219" t="s">
        <v>1623</v>
      </c>
      <c r="AA942" s="219" t="s">
        <v>1571</v>
      </c>
      <c r="AB942" s="219" t="s">
        <v>1572</v>
      </c>
      <c r="AC942" s="219" t="str">
        <f>CONCATENATE(tPrihodKorisnik[[#This Row],[Vrsta prihoda]],tPrihodKorisnik[[#This Row],[Šifra budžetskog korisnika]])</f>
        <v>7231150712703</v>
      </c>
    </row>
    <row r="943" spans="25:29" x14ac:dyDescent="0.2">
      <c r="Y943" s="219" t="s">
        <v>1622</v>
      </c>
      <c r="Z943" s="219" t="s">
        <v>1623</v>
      </c>
      <c r="AA943" s="219" t="s">
        <v>1573</v>
      </c>
      <c r="AB943" s="219" t="s">
        <v>1574</v>
      </c>
      <c r="AC943" s="219" t="str">
        <f>CONCATENATE(tPrihodKorisnik[[#This Row],[Vrsta prihoda]],tPrihodKorisnik[[#This Row],[Šifra budžetskog korisnika]])</f>
        <v>7231150712704</v>
      </c>
    </row>
    <row r="944" spans="25:29" x14ac:dyDescent="0.2">
      <c r="Y944" s="219" t="s">
        <v>1622</v>
      </c>
      <c r="Z944" s="219" t="s">
        <v>1623</v>
      </c>
      <c r="AA944" s="219" t="s">
        <v>1575</v>
      </c>
      <c r="AB944" s="219" t="s">
        <v>1576</v>
      </c>
      <c r="AC944" s="219" t="str">
        <f>CONCATENATE(tPrihodKorisnik[[#This Row],[Vrsta prihoda]],tPrihodKorisnik[[#This Row],[Šifra budžetskog korisnika]])</f>
        <v>7231150712705</v>
      </c>
    </row>
    <row r="945" spans="25:29" x14ac:dyDescent="0.2">
      <c r="Y945" s="219" t="s">
        <v>1622</v>
      </c>
      <c r="Z945" s="219" t="s">
        <v>1623</v>
      </c>
      <c r="AA945" s="219" t="s">
        <v>1577</v>
      </c>
      <c r="AB945" s="219" t="s">
        <v>1578</v>
      </c>
      <c r="AC945" s="219" t="str">
        <f>CONCATENATE(tPrihodKorisnik[[#This Row],[Vrsta prihoda]],tPrihodKorisnik[[#This Row],[Šifra budžetskog korisnika]])</f>
        <v>7231150712706</v>
      </c>
    </row>
    <row r="946" spans="25:29" x14ac:dyDescent="0.2">
      <c r="Y946" s="219" t="s">
        <v>1622</v>
      </c>
      <c r="Z946" s="219" t="s">
        <v>1623</v>
      </c>
      <c r="AA946" s="219" t="s">
        <v>1579</v>
      </c>
      <c r="AB946" s="219" t="s">
        <v>1580</v>
      </c>
      <c r="AC946" s="219" t="str">
        <f>CONCATENATE(tPrihodKorisnik[[#This Row],[Vrsta prihoda]],tPrihodKorisnik[[#This Row],[Šifra budžetskog korisnika]])</f>
        <v>7231150712707</v>
      </c>
    </row>
    <row r="947" spans="25:29" x14ac:dyDescent="0.2">
      <c r="Y947" s="219" t="s">
        <v>1622</v>
      </c>
      <c r="Z947" s="219" t="s">
        <v>1623</v>
      </c>
      <c r="AA947" s="219" t="s">
        <v>1581</v>
      </c>
      <c r="AB947" s="219" t="s">
        <v>1582</v>
      </c>
      <c r="AC947" s="219" t="str">
        <f>CONCATENATE(tPrihodKorisnik[[#This Row],[Vrsta prihoda]],tPrihodKorisnik[[#This Row],[Šifra budžetskog korisnika]])</f>
        <v>7231150712708</v>
      </c>
    </row>
    <row r="948" spans="25:29" x14ac:dyDescent="0.2">
      <c r="Y948" s="219" t="s">
        <v>1622</v>
      </c>
      <c r="Z948" s="219" t="s">
        <v>1623</v>
      </c>
      <c r="AA948" s="219" t="s">
        <v>1583</v>
      </c>
      <c r="AB948" s="219" t="s">
        <v>1584</v>
      </c>
      <c r="AC948" s="219" t="str">
        <f>CONCATENATE(tPrihodKorisnik[[#This Row],[Vrsta prihoda]],tPrihodKorisnik[[#This Row],[Šifra budžetskog korisnika]])</f>
        <v>7231150712709</v>
      </c>
    </row>
    <row r="949" spans="25:29" x14ac:dyDescent="0.2">
      <c r="Y949" s="219" t="s">
        <v>1622</v>
      </c>
      <c r="Z949" s="219" t="s">
        <v>1623</v>
      </c>
      <c r="AA949" s="219" t="s">
        <v>1585</v>
      </c>
      <c r="AB949" s="219" t="s">
        <v>1586</v>
      </c>
      <c r="AC949" s="219" t="str">
        <f>CONCATENATE(tPrihodKorisnik[[#This Row],[Vrsta prihoda]],tPrihodKorisnik[[#This Row],[Šifra budžetskog korisnika]])</f>
        <v>7231150712710</v>
      </c>
    </row>
    <row r="950" spans="25:29" x14ac:dyDescent="0.2">
      <c r="Y950" s="219" t="s">
        <v>1622</v>
      </c>
      <c r="Z950" s="219" t="s">
        <v>1623</v>
      </c>
      <c r="AA950" s="219" t="s">
        <v>1587</v>
      </c>
      <c r="AB950" s="219" t="s">
        <v>1588</v>
      </c>
      <c r="AC950" s="219" t="str">
        <f>CONCATENATE(tPrihodKorisnik[[#This Row],[Vrsta prihoda]],tPrihodKorisnik[[#This Row],[Šifra budžetskog korisnika]])</f>
        <v>7231150712711</v>
      </c>
    </row>
    <row r="951" spans="25:29" x14ac:dyDescent="0.2">
      <c r="Y951" s="219" t="s">
        <v>1622</v>
      </c>
      <c r="Z951" s="219" t="s">
        <v>1623</v>
      </c>
      <c r="AA951" s="219" t="s">
        <v>1589</v>
      </c>
      <c r="AB951" s="219" t="s">
        <v>1590</v>
      </c>
      <c r="AC951" s="219" t="str">
        <f>CONCATENATE(tPrihodKorisnik[[#This Row],[Vrsta prihoda]],tPrihodKorisnik[[#This Row],[Šifra budžetskog korisnika]])</f>
        <v>7231150712712</v>
      </c>
    </row>
    <row r="952" spans="25:29" x14ac:dyDescent="0.2">
      <c r="Y952" s="219" t="s">
        <v>1622</v>
      </c>
      <c r="Z952" s="219" t="s">
        <v>1623</v>
      </c>
      <c r="AA952" s="219" t="s">
        <v>1591</v>
      </c>
      <c r="AB952" s="219" t="s">
        <v>1592</v>
      </c>
      <c r="AC952" s="219" t="str">
        <f>CONCATENATE(tPrihodKorisnik[[#This Row],[Vrsta prihoda]],tPrihodKorisnik[[#This Row],[Šifra budžetskog korisnika]])</f>
        <v>7231150712713</v>
      </c>
    </row>
    <row r="953" spans="25:29" x14ac:dyDescent="0.2">
      <c r="Y953" s="219" t="s">
        <v>1622</v>
      </c>
      <c r="Z953" s="219" t="s">
        <v>1623</v>
      </c>
      <c r="AA953" s="219" t="s">
        <v>1593</v>
      </c>
      <c r="AB953" s="219" t="s">
        <v>1478</v>
      </c>
      <c r="AC953" s="219" t="str">
        <f>CONCATENATE(tPrihodKorisnik[[#This Row],[Vrsta prihoda]],tPrihodKorisnik[[#This Row],[Šifra budžetskog korisnika]])</f>
        <v>7231150712714</v>
      </c>
    </row>
    <row r="954" spans="25:29" x14ac:dyDescent="0.2">
      <c r="Y954" s="219" t="s">
        <v>1622</v>
      </c>
      <c r="Z954" s="219" t="s">
        <v>1623</v>
      </c>
      <c r="AA954" s="219" t="s">
        <v>1594</v>
      </c>
      <c r="AB954" s="219" t="s">
        <v>883</v>
      </c>
      <c r="AC954" s="219" t="str">
        <f>CONCATENATE(tPrihodKorisnik[[#This Row],[Vrsta prihoda]],tPrihodKorisnik[[#This Row],[Šifra budžetskog korisnika]])</f>
        <v>7231150712715</v>
      </c>
    </row>
    <row r="955" spans="25:29" x14ac:dyDescent="0.2">
      <c r="Y955" s="219" t="s">
        <v>1622</v>
      </c>
      <c r="Z955" s="219" t="s">
        <v>1623</v>
      </c>
      <c r="AA955" s="219" t="s">
        <v>1595</v>
      </c>
      <c r="AB955" s="219" t="s">
        <v>1596</v>
      </c>
      <c r="AC955" s="219" t="str">
        <f>CONCATENATE(tPrihodKorisnik[[#This Row],[Vrsta prihoda]],tPrihodKorisnik[[#This Row],[Šifra budžetskog korisnika]])</f>
        <v>7231150712716</v>
      </c>
    </row>
    <row r="956" spans="25:29" x14ac:dyDescent="0.2">
      <c r="Y956" s="219" t="s">
        <v>1622</v>
      </c>
      <c r="Z956" s="219" t="s">
        <v>1623</v>
      </c>
      <c r="AA956" s="219" t="s">
        <v>1597</v>
      </c>
      <c r="AB956" s="219" t="s">
        <v>967</v>
      </c>
      <c r="AC956" s="219" t="str">
        <f>CONCATENATE(tPrihodKorisnik[[#This Row],[Vrsta prihoda]],tPrihodKorisnik[[#This Row],[Šifra budžetskog korisnika]])</f>
        <v>7231150712717</v>
      </c>
    </row>
    <row r="957" spans="25:29" x14ac:dyDescent="0.2">
      <c r="Y957" s="219" t="s">
        <v>1622</v>
      </c>
      <c r="Z957" s="219" t="s">
        <v>1623</v>
      </c>
      <c r="AA957" s="219" t="s">
        <v>1598</v>
      </c>
      <c r="AB957" s="219" t="s">
        <v>889</v>
      </c>
      <c r="AC957" s="219" t="str">
        <f>CONCATENATE(tPrihodKorisnik[[#This Row],[Vrsta prihoda]],tPrihodKorisnik[[#This Row],[Šifra budžetskog korisnika]])</f>
        <v>7231150712718</v>
      </c>
    </row>
    <row r="958" spans="25:29" x14ac:dyDescent="0.2">
      <c r="Y958" s="219" t="s">
        <v>1624</v>
      </c>
      <c r="Z958" s="219" t="s">
        <v>699</v>
      </c>
      <c r="AA958" s="219" t="s">
        <v>69</v>
      </c>
      <c r="AB958" s="219" t="s">
        <v>112</v>
      </c>
      <c r="AC958" s="219" t="str">
        <f>CONCATENATE(tPrihodKorisnik[[#This Row],[Vrsta prihoda]],tPrihodKorisnik[[#This Row],[Šifra budžetskog korisnika]])</f>
        <v>7231189999999</v>
      </c>
    </row>
    <row r="959" spans="25:29" x14ac:dyDescent="0.2">
      <c r="Y959" s="219" t="s">
        <v>1625</v>
      </c>
      <c r="Z959" s="219" t="s">
        <v>1626</v>
      </c>
      <c r="AA959" s="219" t="s">
        <v>860</v>
      </c>
      <c r="AB959" s="219" t="s">
        <v>861</v>
      </c>
      <c r="AC959" s="219" t="str">
        <f>CONCATENATE(tPrihodKorisnik[[#This Row],[Vrsta prihoda]],tPrihodKorisnik[[#This Row],[Šifra budžetskog korisnika]])</f>
        <v>7231190712201</v>
      </c>
    </row>
    <row r="960" spans="25:29" x14ac:dyDescent="0.2">
      <c r="Y960" s="219" t="s">
        <v>1625</v>
      </c>
      <c r="Z960" s="219" t="s">
        <v>1626</v>
      </c>
      <c r="AA960" s="219" t="s">
        <v>862</v>
      </c>
      <c r="AB960" s="219" t="s">
        <v>863</v>
      </c>
      <c r="AC960" s="219" t="str">
        <f>CONCATENATE(tPrihodKorisnik[[#This Row],[Vrsta prihoda]],tPrihodKorisnik[[#This Row],[Šifra budžetskog korisnika]])</f>
        <v>7231190712203</v>
      </c>
    </row>
    <row r="961" spans="25:29" x14ac:dyDescent="0.2">
      <c r="Y961" s="219" t="s">
        <v>1625</v>
      </c>
      <c r="Z961" s="219" t="s">
        <v>1626</v>
      </c>
      <c r="AA961" s="219" t="s">
        <v>864</v>
      </c>
      <c r="AB961" s="219" t="s">
        <v>865</v>
      </c>
      <c r="AC961" s="219" t="str">
        <f>CONCATENATE(tPrihodKorisnik[[#This Row],[Vrsta prihoda]],tPrihodKorisnik[[#This Row],[Šifra budžetskog korisnika]])</f>
        <v>7231190712204</v>
      </c>
    </row>
    <row r="962" spans="25:29" x14ac:dyDescent="0.2">
      <c r="Y962" s="219" t="s">
        <v>1625</v>
      </c>
      <c r="Z962" s="219" t="s">
        <v>1626</v>
      </c>
      <c r="AA962" s="219" t="s">
        <v>866</v>
      </c>
      <c r="AB962" s="219" t="s">
        <v>867</v>
      </c>
      <c r="AC962" s="219" t="str">
        <f>CONCATENATE(tPrihodKorisnik[[#This Row],[Vrsta prihoda]],tPrihodKorisnik[[#This Row],[Šifra budžetskog korisnika]])</f>
        <v>7231190712205</v>
      </c>
    </row>
    <row r="963" spans="25:29" x14ac:dyDescent="0.2">
      <c r="Y963" s="219" t="s">
        <v>1625</v>
      </c>
      <c r="Z963" s="219" t="s">
        <v>1626</v>
      </c>
      <c r="AA963" s="219" t="s">
        <v>868</v>
      </c>
      <c r="AB963" s="219" t="s">
        <v>869</v>
      </c>
      <c r="AC963" s="219" t="str">
        <f>CONCATENATE(tPrihodKorisnik[[#This Row],[Vrsta prihoda]],tPrihodKorisnik[[#This Row],[Šifra budžetskog korisnika]])</f>
        <v>7231190712206</v>
      </c>
    </row>
    <row r="964" spans="25:29" x14ac:dyDescent="0.2">
      <c r="Y964" s="219" t="s">
        <v>1625</v>
      </c>
      <c r="Z964" s="219" t="s">
        <v>1626</v>
      </c>
      <c r="AA964" s="219" t="s">
        <v>870</v>
      </c>
      <c r="AB964" s="219" t="s">
        <v>871</v>
      </c>
      <c r="AC964" s="219" t="str">
        <f>CONCATENATE(tPrihodKorisnik[[#This Row],[Vrsta prihoda]],tPrihodKorisnik[[#This Row],[Šifra budžetskog korisnika]])</f>
        <v>7231190712207</v>
      </c>
    </row>
    <row r="965" spans="25:29" x14ac:dyDescent="0.2">
      <c r="Y965" s="219" t="s">
        <v>1625</v>
      </c>
      <c r="Z965" s="219" t="s">
        <v>1626</v>
      </c>
      <c r="AA965" s="219" t="s">
        <v>872</v>
      </c>
      <c r="AB965" s="219" t="s">
        <v>873</v>
      </c>
      <c r="AC965" s="219" t="str">
        <f>CONCATENATE(tPrihodKorisnik[[#This Row],[Vrsta prihoda]],tPrihodKorisnik[[#This Row],[Šifra budžetskog korisnika]])</f>
        <v>7231190712208</v>
      </c>
    </row>
    <row r="966" spans="25:29" x14ac:dyDescent="0.2">
      <c r="Y966" s="219" t="s">
        <v>1625</v>
      </c>
      <c r="Z966" s="219" t="s">
        <v>1626</v>
      </c>
      <c r="AA966" s="219" t="s">
        <v>874</v>
      </c>
      <c r="AB966" s="219" t="s">
        <v>875</v>
      </c>
      <c r="AC966" s="219" t="str">
        <f>CONCATENATE(tPrihodKorisnik[[#This Row],[Vrsta prihoda]],tPrihodKorisnik[[#This Row],[Šifra budžetskog korisnika]])</f>
        <v>7231190712209</v>
      </c>
    </row>
    <row r="967" spans="25:29" x14ac:dyDescent="0.2">
      <c r="Y967" s="219" t="s">
        <v>1625</v>
      </c>
      <c r="Z967" s="219" t="s">
        <v>1626</v>
      </c>
      <c r="AA967" s="219" t="s">
        <v>876</v>
      </c>
      <c r="AB967" s="219" t="s">
        <v>877</v>
      </c>
      <c r="AC967" s="219" t="str">
        <f>CONCATENATE(tPrihodKorisnik[[#This Row],[Vrsta prihoda]],tPrihodKorisnik[[#This Row],[Šifra budžetskog korisnika]])</f>
        <v>7231190712210</v>
      </c>
    </row>
    <row r="968" spans="25:29" x14ac:dyDescent="0.2">
      <c r="Y968" s="219" t="s">
        <v>1625</v>
      </c>
      <c r="Z968" s="219" t="s">
        <v>1626</v>
      </c>
      <c r="AA968" s="219" t="s">
        <v>878</v>
      </c>
      <c r="AB968" s="219" t="s">
        <v>879</v>
      </c>
      <c r="AC968" s="219" t="str">
        <f>CONCATENATE(tPrihodKorisnik[[#This Row],[Vrsta prihoda]],tPrihodKorisnik[[#This Row],[Šifra budžetskog korisnika]])</f>
        <v>7231190712211</v>
      </c>
    </row>
    <row r="969" spans="25:29" x14ac:dyDescent="0.2">
      <c r="Y969" s="219" t="s">
        <v>1625</v>
      </c>
      <c r="Z969" s="219" t="s">
        <v>1626</v>
      </c>
      <c r="AA969" s="219" t="s">
        <v>880</v>
      </c>
      <c r="AB969" s="219" t="s">
        <v>881</v>
      </c>
      <c r="AC969" s="219" t="str">
        <f>CONCATENATE(tPrihodKorisnik[[#This Row],[Vrsta prihoda]],tPrihodKorisnik[[#This Row],[Šifra budžetskog korisnika]])</f>
        <v>7231190712213</v>
      </c>
    </row>
    <row r="970" spans="25:29" x14ac:dyDescent="0.2">
      <c r="Y970" s="219" t="s">
        <v>1625</v>
      </c>
      <c r="Z970" s="219" t="s">
        <v>1626</v>
      </c>
      <c r="AA970" s="219" t="s">
        <v>882</v>
      </c>
      <c r="AB970" s="219" t="s">
        <v>883</v>
      </c>
      <c r="AC970" s="219" t="str">
        <f>CONCATENATE(tPrihodKorisnik[[#This Row],[Vrsta prihoda]],tPrihodKorisnik[[#This Row],[Šifra budžetskog korisnika]])</f>
        <v>7231190712214</v>
      </c>
    </row>
    <row r="971" spans="25:29" x14ac:dyDescent="0.2">
      <c r="Y971" s="219" t="s">
        <v>1625</v>
      </c>
      <c r="Z971" s="219" t="s">
        <v>1626</v>
      </c>
      <c r="AA971" s="219" t="s">
        <v>884</v>
      </c>
      <c r="AB971" s="219" t="s">
        <v>885</v>
      </c>
      <c r="AC971" s="219" t="str">
        <f>CONCATENATE(tPrihodKorisnik[[#This Row],[Vrsta prihoda]],tPrihodKorisnik[[#This Row],[Šifra budžetskog korisnika]])</f>
        <v>7231190712217</v>
      </c>
    </row>
    <row r="972" spans="25:29" x14ac:dyDescent="0.2">
      <c r="Y972" s="219" t="s">
        <v>1625</v>
      </c>
      <c r="Z972" s="219" t="s">
        <v>1626</v>
      </c>
      <c r="AA972" s="219" t="s">
        <v>886</v>
      </c>
      <c r="AB972" s="219" t="s">
        <v>887</v>
      </c>
      <c r="AC972" s="219" t="str">
        <f>CONCATENATE(tPrihodKorisnik[[#This Row],[Vrsta prihoda]],tPrihodKorisnik[[#This Row],[Šifra budžetskog korisnika]])</f>
        <v>7231190712218</v>
      </c>
    </row>
    <row r="973" spans="25:29" x14ac:dyDescent="0.2">
      <c r="Y973" s="219" t="s">
        <v>1625</v>
      </c>
      <c r="Z973" s="219" t="s">
        <v>1626</v>
      </c>
      <c r="AA973" s="219" t="s">
        <v>888</v>
      </c>
      <c r="AB973" s="219" t="s">
        <v>889</v>
      </c>
      <c r="AC973" s="219" t="str">
        <f>CONCATENATE(tPrihodKorisnik[[#This Row],[Vrsta prihoda]],tPrihodKorisnik[[#This Row],[Šifra budžetskog korisnika]])</f>
        <v>7231190712219</v>
      </c>
    </row>
    <row r="974" spans="25:29" x14ac:dyDescent="0.2">
      <c r="Y974" s="219" t="s">
        <v>1625</v>
      </c>
      <c r="Z974" s="219" t="s">
        <v>1626</v>
      </c>
      <c r="AA974" s="219" t="s">
        <v>890</v>
      </c>
      <c r="AB974" s="219" t="s">
        <v>891</v>
      </c>
      <c r="AC974" s="219" t="str">
        <f>CONCATENATE(tPrihodKorisnik[[#This Row],[Vrsta prihoda]],tPrihodKorisnik[[#This Row],[Šifra budžetskog korisnika]])</f>
        <v>7231190712220</v>
      </c>
    </row>
    <row r="975" spans="25:29" x14ac:dyDescent="0.2">
      <c r="Y975" s="219" t="s">
        <v>1625</v>
      </c>
      <c r="Z975" s="219" t="s">
        <v>1626</v>
      </c>
      <c r="AA975" s="219" t="s">
        <v>892</v>
      </c>
      <c r="AB975" s="219" t="s">
        <v>893</v>
      </c>
      <c r="AC975" s="219" t="str">
        <f>CONCATENATE(tPrihodKorisnik[[#This Row],[Vrsta prihoda]],tPrihodKorisnik[[#This Row],[Šifra budžetskog korisnika]])</f>
        <v>7231190712221</v>
      </c>
    </row>
    <row r="976" spans="25:29" x14ac:dyDescent="0.2">
      <c r="Y976" s="219" t="s">
        <v>1625</v>
      </c>
      <c r="Z976" s="219" t="s">
        <v>1626</v>
      </c>
      <c r="AA976" s="219" t="s">
        <v>894</v>
      </c>
      <c r="AB976" s="219" t="s">
        <v>895</v>
      </c>
      <c r="AC976" s="219" t="str">
        <f>CONCATENATE(tPrihodKorisnik[[#This Row],[Vrsta prihoda]],tPrihodKorisnik[[#This Row],[Šifra budžetskog korisnika]])</f>
        <v>7231190712222</v>
      </c>
    </row>
    <row r="977" spans="25:29" x14ac:dyDescent="0.2">
      <c r="Y977" s="219" t="s">
        <v>1625</v>
      </c>
      <c r="Z977" s="219" t="s">
        <v>1626</v>
      </c>
      <c r="AA977" s="219" t="s">
        <v>896</v>
      </c>
      <c r="AB977" s="219" t="s">
        <v>897</v>
      </c>
      <c r="AC977" s="219" t="str">
        <f>CONCATENATE(tPrihodKorisnik[[#This Row],[Vrsta prihoda]],tPrihodKorisnik[[#This Row],[Šifra budžetskog korisnika]])</f>
        <v>7231190712223</v>
      </c>
    </row>
    <row r="978" spans="25:29" x14ac:dyDescent="0.2">
      <c r="Y978" s="219" t="s">
        <v>1625</v>
      </c>
      <c r="Z978" s="219" t="s">
        <v>1626</v>
      </c>
      <c r="AA978" s="219" t="s">
        <v>898</v>
      </c>
      <c r="AB978" s="219" t="s">
        <v>899</v>
      </c>
      <c r="AC978" s="219" t="str">
        <f>CONCATENATE(tPrihodKorisnik[[#This Row],[Vrsta prihoda]],tPrihodKorisnik[[#This Row],[Šifra budžetskog korisnika]])</f>
        <v>7231190712224</v>
      </c>
    </row>
    <row r="979" spans="25:29" x14ac:dyDescent="0.2">
      <c r="Y979" s="219" t="s">
        <v>1625</v>
      </c>
      <c r="Z979" s="219" t="s">
        <v>1626</v>
      </c>
      <c r="AA979" s="219" t="s">
        <v>900</v>
      </c>
      <c r="AB979" s="219" t="s">
        <v>901</v>
      </c>
      <c r="AC979" s="219" t="str">
        <f>CONCATENATE(tPrihodKorisnik[[#This Row],[Vrsta prihoda]],tPrihodKorisnik[[#This Row],[Šifra budžetskog korisnika]])</f>
        <v>7231190712225</v>
      </c>
    </row>
    <row r="980" spans="25:29" x14ac:dyDescent="0.2">
      <c r="Y980" s="219" t="s">
        <v>1625</v>
      </c>
      <c r="Z980" s="219" t="s">
        <v>1626</v>
      </c>
      <c r="AA980" s="219" t="s">
        <v>902</v>
      </c>
      <c r="AB980" s="219" t="s">
        <v>903</v>
      </c>
      <c r="AC980" s="219" t="str">
        <f>CONCATENATE(tPrihodKorisnik[[#This Row],[Vrsta prihoda]],tPrihodKorisnik[[#This Row],[Šifra budžetskog korisnika]])</f>
        <v>7231190712226</v>
      </c>
    </row>
    <row r="981" spans="25:29" x14ac:dyDescent="0.2">
      <c r="Y981" s="219" t="s">
        <v>1625</v>
      </c>
      <c r="Z981" s="219" t="s">
        <v>1626</v>
      </c>
      <c r="AA981" s="219" t="s">
        <v>904</v>
      </c>
      <c r="AB981" s="219" t="s">
        <v>905</v>
      </c>
      <c r="AC981" s="219" t="str">
        <f>CONCATENATE(tPrihodKorisnik[[#This Row],[Vrsta prihoda]],tPrihodKorisnik[[#This Row],[Šifra budžetskog korisnika]])</f>
        <v>7231190712236</v>
      </c>
    </row>
    <row r="982" spans="25:29" x14ac:dyDescent="0.2">
      <c r="Y982" s="219" t="s">
        <v>1625</v>
      </c>
      <c r="Z982" s="219" t="s">
        <v>1626</v>
      </c>
      <c r="AA982" s="219" t="s">
        <v>906</v>
      </c>
      <c r="AB982" s="219" t="s">
        <v>907</v>
      </c>
      <c r="AC982" s="219" t="str">
        <f>CONCATENATE(tPrihodKorisnik[[#This Row],[Vrsta prihoda]],tPrihodKorisnik[[#This Row],[Šifra budžetskog korisnika]])</f>
        <v>7231190712237</v>
      </c>
    </row>
    <row r="983" spans="25:29" x14ac:dyDescent="0.2">
      <c r="Y983" s="219" t="s">
        <v>1625</v>
      </c>
      <c r="Z983" s="219" t="s">
        <v>1626</v>
      </c>
      <c r="AA983" s="219" t="s">
        <v>908</v>
      </c>
      <c r="AB983" s="219" t="s">
        <v>909</v>
      </c>
      <c r="AC983" s="219" t="str">
        <f>CONCATENATE(tPrihodKorisnik[[#This Row],[Vrsta prihoda]],tPrihodKorisnik[[#This Row],[Šifra budžetskog korisnika]])</f>
        <v>7231190712240</v>
      </c>
    </row>
    <row r="984" spans="25:29" x14ac:dyDescent="0.2">
      <c r="Y984" s="219" t="s">
        <v>1625</v>
      </c>
      <c r="Z984" s="219" t="s">
        <v>1626</v>
      </c>
      <c r="AA984" s="219" t="s">
        <v>910</v>
      </c>
      <c r="AB984" s="219" t="s">
        <v>911</v>
      </c>
      <c r="AC984" s="219" t="str">
        <f>CONCATENATE(tPrihodKorisnik[[#This Row],[Vrsta prihoda]],tPrihodKorisnik[[#This Row],[Šifra budžetskog korisnika]])</f>
        <v>7231190712241</v>
      </c>
    </row>
    <row r="985" spans="25:29" x14ac:dyDescent="0.2">
      <c r="Y985" s="219" t="s">
        <v>1625</v>
      </c>
      <c r="Z985" s="219" t="s">
        <v>1626</v>
      </c>
      <c r="AA985" s="219" t="s">
        <v>912</v>
      </c>
      <c r="AB985" s="219" t="s">
        <v>913</v>
      </c>
      <c r="AC985" s="219" t="str">
        <f>CONCATENATE(tPrihodKorisnik[[#This Row],[Vrsta prihoda]],tPrihodKorisnik[[#This Row],[Šifra budžetskog korisnika]])</f>
        <v>7231190712242</v>
      </c>
    </row>
    <row r="986" spans="25:29" x14ac:dyDescent="0.2">
      <c r="Y986" s="219" t="s">
        <v>1625</v>
      </c>
      <c r="Z986" s="219" t="s">
        <v>1626</v>
      </c>
      <c r="AA986" s="219" t="s">
        <v>914</v>
      </c>
      <c r="AB986" s="219" t="s">
        <v>915</v>
      </c>
      <c r="AC986" s="219" t="str">
        <f>CONCATENATE(tPrihodKorisnik[[#This Row],[Vrsta prihoda]],tPrihodKorisnik[[#This Row],[Šifra budžetskog korisnika]])</f>
        <v>7231190712300</v>
      </c>
    </row>
    <row r="987" spans="25:29" x14ac:dyDescent="0.2">
      <c r="Y987" s="219" t="s">
        <v>1625</v>
      </c>
      <c r="Z987" s="219" t="s">
        <v>1626</v>
      </c>
      <c r="AA987" s="219" t="s">
        <v>916</v>
      </c>
      <c r="AB987" s="219" t="s">
        <v>917</v>
      </c>
      <c r="AC987" s="219" t="str">
        <f>CONCATENATE(tPrihodKorisnik[[#This Row],[Vrsta prihoda]],tPrihodKorisnik[[#This Row],[Šifra budžetskog korisnika]])</f>
        <v>7231190712301</v>
      </c>
    </row>
    <row r="988" spans="25:29" x14ac:dyDescent="0.2">
      <c r="Y988" s="219" t="s">
        <v>1625</v>
      </c>
      <c r="Z988" s="219" t="s">
        <v>1626</v>
      </c>
      <c r="AA988" s="219" t="s">
        <v>918</v>
      </c>
      <c r="AB988" s="219" t="s">
        <v>919</v>
      </c>
      <c r="AC988" s="219" t="str">
        <f>CONCATENATE(tPrihodKorisnik[[#This Row],[Vrsta prihoda]],tPrihodKorisnik[[#This Row],[Šifra budžetskog korisnika]])</f>
        <v>7231190712302</v>
      </c>
    </row>
    <row r="989" spans="25:29" x14ac:dyDescent="0.2">
      <c r="Y989" s="219" t="s">
        <v>1625</v>
      </c>
      <c r="Z989" s="219" t="s">
        <v>1626</v>
      </c>
      <c r="AA989" s="219" t="s">
        <v>920</v>
      </c>
      <c r="AB989" s="219" t="s">
        <v>921</v>
      </c>
      <c r="AC989" s="219" t="str">
        <f>CONCATENATE(tPrihodKorisnik[[#This Row],[Vrsta prihoda]],tPrihodKorisnik[[#This Row],[Šifra budžetskog korisnika]])</f>
        <v>7231190712303</v>
      </c>
    </row>
    <row r="990" spans="25:29" x14ac:dyDescent="0.2">
      <c r="Y990" s="219" t="s">
        <v>1625</v>
      </c>
      <c r="Z990" s="219" t="s">
        <v>1626</v>
      </c>
      <c r="AA990" s="219" t="s">
        <v>922</v>
      </c>
      <c r="AB990" s="219" t="s">
        <v>923</v>
      </c>
      <c r="AC990" s="219" t="str">
        <f>CONCATENATE(tPrihodKorisnik[[#This Row],[Vrsta prihoda]],tPrihodKorisnik[[#This Row],[Šifra budžetskog korisnika]])</f>
        <v>7231190712304</v>
      </c>
    </row>
    <row r="991" spans="25:29" x14ac:dyDescent="0.2">
      <c r="Y991" s="219" t="s">
        <v>1625</v>
      </c>
      <c r="Z991" s="219" t="s">
        <v>1626</v>
      </c>
      <c r="AA991" s="219" t="s">
        <v>924</v>
      </c>
      <c r="AB991" s="219" t="s">
        <v>925</v>
      </c>
      <c r="AC991" s="219" t="str">
        <f>CONCATENATE(tPrihodKorisnik[[#This Row],[Vrsta prihoda]],tPrihodKorisnik[[#This Row],[Šifra budžetskog korisnika]])</f>
        <v>7231190712306</v>
      </c>
    </row>
    <row r="992" spans="25:29" x14ac:dyDescent="0.2">
      <c r="Y992" s="219" t="s">
        <v>1625</v>
      </c>
      <c r="Z992" s="219" t="s">
        <v>1626</v>
      </c>
      <c r="AA992" s="219" t="s">
        <v>926</v>
      </c>
      <c r="AB992" s="219" t="s">
        <v>927</v>
      </c>
      <c r="AC992" s="219" t="str">
        <f>CONCATENATE(tPrihodKorisnik[[#This Row],[Vrsta prihoda]],tPrihodKorisnik[[#This Row],[Šifra budžetskog korisnika]])</f>
        <v>7231190712307</v>
      </c>
    </row>
    <row r="993" spans="25:29" x14ac:dyDescent="0.2">
      <c r="Y993" s="219" t="s">
        <v>1625</v>
      </c>
      <c r="Z993" s="219" t="s">
        <v>1626</v>
      </c>
      <c r="AA993" s="219" t="s">
        <v>928</v>
      </c>
      <c r="AB993" s="219" t="s">
        <v>929</v>
      </c>
      <c r="AC993" s="219" t="str">
        <f>CONCATENATE(tPrihodKorisnik[[#This Row],[Vrsta prihoda]],tPrihodKorisnik[[#This Row],[Šifra budžetskog korisnika]])</f>
        <v>7231190712308</v>
      </c>
    </row>
    <row r="994" spans="25:29" x14ac:dyDescent="0.2">
      <c r="Y994" s="219" t="s">
        <v>1625</v>
      </c>
      <c r="Z994" s="219" t="s">
        <v>1626</v>
      </c>
      <c r="AA994" s="219" t="s">
        <v>930</v>
      </c>
      <c r="AB994" s="219" t="s">
        <v>931</v>
      </c>
      <c r="AC994" s="219" t="str">
        <f>CONCATENATE(tPrihodKorisnik[[#This Row],[Vrsta prihoda]],tPrihodKorisnik[[#This Row],[Šifra budžetskog korisnika]])</f>
        <v>7231190712311</v>
      </c>
    </row>
    <row r="995" spans="25:29" x14ac:dyDescent="0.2">
      <c r="Y995" s="219" t="s">
        <v>1625</v>
      </c>
      <c r="Z995" s="219" t="s">
        <v>1626</v>
      </c>
      <c r="AA995" s="219" t="s">
        <v>932</v>
      </c>
      <c r="AB995" s="219" t="s">
        <v>933</v>
      </c>
      <c r="AC995" s="219" t="str">
        <f>CONCATENATE(tPrihodKorisnik[[#This Row],[Vrsta prihoda]],tPrihodKorisnik[[#This Row],[Šifra budžetskog korisnika]])</f>
        <v>7231190712312</v>
      </c>
    </row>
    <row r="996" spans="25:29" x14ac:dyDescent="0.2">
      <c r="Y996" s="219" t="s">
        <v>1625</v>
      </c>
      <c r="Z996" s="219" t="s">
        <v>1626</v>
      </c>
      <c r="AA996" s="219" t="s">
        <v>934</v>
      </c>
      <c r="AB996" s="219" t="s">
        <v>889</v>
      </c>
      <c r="AC996" s="219" t="str">
        <f>CONCATENATE(tPrihodKorisnik[[#This Row],[Vrsta prihoda]],tPrihodKorisnik[[#This Row],[Šifra budžetskog korisnika]])</f>
        <v>7231190712313</v>
      </c>
    </row>
    <row r="997" spans="25:29" x14ac:dyDescent="0.2">
      <c r="Y997" s="219" t="s">
        <v>1625</v>
      </c>
      <c r="Z997" s="219" t="s">
        <v>1626</v>
      </c>
      <c r="AA997" s="219" t="s">
        <v>935</v>
      </c>
      <c r="AB997" s="219" t="s">
        <v>936</v>
      </c>
      <c r="AC997" s="219" t="str">
        <f>CONCATENATE(tPrihodKorisnik[[#This Row],[Vrsta prihoda]],tPrihodKorisnik[[#This Row],[Šifra budžetskog korisnika]])</f>
        <v>7231190712314</v>
      </c>
    </row>
    <row r="998" spans="25:29" x14ac:dyDescent="0.2">
      <c r="Y998" s="219" t="s">
        <v>1625</v>
      </c>
      <c r="Z998" s="219" t="s">
        <v>1626</v>
      </c>
      <c r="AA998" s="219" t="s">
        <v>937</v>
      </c>
      <c r="AB998" s="219" t="s">
        <v>938</v>
      </c>
      <c r="AC998" s="219" t="str">
        <f>CONCATENATE(tPrihodKorisnik[[#This Row],[Vrsta prihoda]],tPrihodKorisnik[[#This Row],[Šifra budžetskog korisnika]])</f>
        <v>7231190712315</v>
      </c>
    </row>
    <row r="999" spans="25:29" x14ac:dyDescent="0.2">
      <c r="Y999" s="219" t="s">
        <v>1625</v>
      </c>
      <c r="Z999" s="219" t="s">
        <v>1626</v>
      </c>
      <c r="AA999" s="219" t="s">
        <v>939</v>
      </c>
      <c r="AB999" s="219" t="s">
        <v>940</v>
      </c>
      <c r="AC999" s="219" t="str">
        <f>CONCATENATE(tPrihodKorisnik[[#This Row],[Vrsta prihoda]],tPrihodKorisnik[[#This Row],[Šifra budžetskog korisnika]])</f>
        <v>7231190712316</v>
      </c>
    </row>
    <row r="1000" spans="25:29" x14ac:dyDescent="0.2">
      <c r="Y1000" s="219" t="s">
        <v>1625</v>
      </c>
      <c r="Z1000" s="219" t="s">
        <v>1626</v>
      </c>
      <c r="AA1000" s="219" t="s">
        <v>941</v>
      </c>
      <c r="AB1000" s="219" t="s">
        <v>942</v>
      </c>
      <c r="AC1000" s="219" t="str">
        <f>CONCATENATE(tPrihodKorisnik[[#This Row],[Vrsta prihoda]],tPrihodKorisnik[[#This Row],[Šifra budžetskog korisnika]])</f>
        <v>7231190712317</v>
      </c>
    </row>
    <row r="1001" spans="25:29" x14ac:dyDescent="0.2">
      <c r="Y1001" s="219" t="s">
        <v>1625</v>
      </c>
      <c r="Z1001" s="219" t="s">
        <v>1626</v>
      </c>
      <c r="AA1001" s="219" t="s">
        <v>943</v>
      </c>
      <c r="AB1001" s="219" t="s">
        <v>944</v>
      </c>
      <c r="AC1001" s="219" t="str">
        <f>CONCATENATE(tPrihodKorisnik[[#This Row],[Vrsta prihoda]],tPrihodKorisnik[[#This Row],[Šifra budžetskog korisnika]])</f>
        <v>7231190712318</v>
      </c>
    </row>
    <row r="1002" spans="25:29" x14ac:dyDescent="0.2">
      <c r="Y1002" s="219" t="s">
        <v>1625</v>
      </c>
      <c r="Z1002" s="219" t="s">
        <v>1626</v>
      </c>
      <c r="AA1002" s="219" t="s">
        <v>945</v>
      </c>
      <c r="AB1002" s="219" t="s">
        <v>946</v>
      </c>
      <c r="AC1002" s="219" t="str">
        <f>CONCATENATE(tPrihodKorisnik[[#This Row],[Vrsta prihoda]],tPrihodKorisnik[[#This Row],[Šifra budžetskog korisnika]])</f>
        <v>7231190712319</v>
      </c>
    </row>
    <row r="1003" spans="25:29" x14ac:dyDescent="0.2">
      <c r="Y1003" s="219" t="s">
        <v>1625</v>
      </c>
      <c r="Z1003" s="219" t="s">
        <v>1626</v>
      </c>
      <c r="AA1003" s="219" t="s">
        <v>947</v>
      </c>
      <c r="AB1003" s="219" t="s">
        <v>948</v>
      </c>
      <c r="AC1003" s="219" t="str">
        <f>CONCATENATE(tPrihodKorisnik[[#This Row],[Vrsta prihoda]],tPrihodKorisnik[[#This Row],[Šifra budžetskog korisnika]])</f>
        <v>7231190712320</v>
      </c>
    </row>
    <row r="1004" spans="25:29" x14ac:dyDescent="0.2">
      <c r="Y1004" s="219" t="s">
        <v>1625</v>
      </c>
      <c r="Z1004" s="219" t="s">
        <v>1626</v>
      </c>
      <c r="AA1004" s="219" t="s">
        <v>949</v>
      </c>
      <c r="AB1004" s="219" t="s">
        <v>950</v>
      </c>
      <c r="AC1004" s="219" t="str">
        <f>CONCATENATE(tPrihodKorisnik[[#This Row],[Vrsta prihoda]],tPrihodKorisnik[[#This Row],[Šifra budžetskog korisnika]])</f>
        <v>7231190712321</v>
      </c>
    </row>
    <row r="1005" spans="25:29" x14ac:dyDescent="0.2">
      <c r="Y1005" s="219" t="s">
        <v>1625</v>
      </c>
      <c r="Z1005" s="219" t="s">
        <v>1626</v>
      </c>
      <c r="AA1005" s="219" t="s">
        <v>951</v>
      </c>
      <c r="AB1005" s="219" t="s">
        <v>952</v>
      </c>
      <c r="AC1005" s="219" t="str">
        <f>CONCATENATE(tPrihodKorisnik[[#This Row],[Vrsta prihoda]],tPrihodKorisnik[[#This Row],[Šifra budžetskog korisnika]])</f>
        <v>7231190712400</v>
      </c>
    </row>
    <row r="1006" spans="25:29" x14ac:dyDescent="0.2">
      <c r="Y1006" s="219" t="s">
        <v>1625</v>
      </c>
      <c r="Z1006" s="219" t="s">
        <v>1626</v>
      </c>
      <c r="AA1006" s="219" t="s">
        <v>953</v>
      </c>
      <c r="AB1006" s="219" t="s">
        <v>954</v>
      </c>
      <c r="AC1006" s="219" t="str">
        <f>CONCATENATE(tPrihodKorisnik[[#This Row],[Vrsta prihoda]],tPrihodKorisnik[[#This Row],[Šifra budžetskog korisnika]])</f>
        <v>7231190712401</v>
      </c>
    </row>
    <row r="1007" spans="25:29" x14ac:dyDescent="0.2">
      <c r="Y1007" s="219" t="s">
        <v>1625</v>
      </c>
      <c r="Z1007" s="219" t="s">
        <v>1626</v>
      </c>
      <c r="AA1007" s="219" t="s">
        <v>955</v>
      </c>
      <c r="AB1007" s="219" t="s">
        <v>956</v>
      </c>
      <c r="AC1007" s="219" t="str">
        <f>CONCATENATE(tPrihodKorisnik[[#This Row],[Vrsta prihoda]],tPrihodKorisnik[[#This Row],[Šifra budžetskog korisnika]])</f>
        <v>7231190712402</v>
      </c>
    </row>
    <row r="1008" spans="25:29" x14ac:dyDescent="0.2">
      <c r="Y1008" s="219" t="s">
        <v>1625</v>
      </c>
      <c r="Z1008" s="219" t="s">
        <v>1626</v>
      </c>
      <c r="AA1008" s="219" t="s">
        <v>957</v>
      </c>
      <c r="AB1008" s="219" t="s">
        <v>958</v>
      </c>
      <c r="AC1008" s="219" t="str">
        <f>CONCATENATE(tPrihodKorisnik[[#This Row],[Vrsta prihoda]],tPrihodKorisnik[[#This Row],[Šifra budžetskog korisnika]])</f>
        <v>7231190712403</v>
      </c>
    </row>
    <row r="1009" spans="25:29" x14ac:dyDescent="0.2">
      <c r="Y1009" s="219" t="s">
        <v>1625</v>
      </c>
      <c r="Z1009" s="219" t="s">
        <v>1626</v>
      </c>
      <c r="AA1009" s="219" t="s">
        <v>959</v>
      </c>
      <c r="AB1009" s="219" t="s">
        <v>960</v>
      </c>
      <c r="AC1009" s="219" t="str">
        <f>CONCATENATE(tPrihodKorisnik[[#This Row],[Vrsta prihoda]],tPrihodKorisnik[[#This Row],[Šifra budžetskog korisnika]])</f>
        <v>7231190712404</v>
      </c>
    </row>
    <row r="1010" spans="25:29" x14ac:dyDescent="0.2">
      <c r="Y1010" s="219" t="s">
        <v>1625</v>
      </c>
      <c r="Z1010" s="219" t="s">
        <v>1626</v>
      </c>
      <c r="AA1010" s="219" t="s">
        <v>961</v>
      </c>
      <c r="AB1010" s="219" t="s">
        <v>962</v>
      </c>
      <c r="AC1010" s="219" t="str">
        <f>CONCATENATE(tPrihodKorisnik[[#This Row],[Vrsta prihoda]],tPrihodKorisnik[[#This Row],[Šifra budžetskog korisnika]])</f>
        <v>7231190712405</v>
      </c>
    </row>
    <row r="1011" spans="25:29" x14ac:dyDescent="0.2">
      <c r="Y1011" s="219" t="s">
        <v>1625</v>
      </c>
      <c r="Z1011" s="219" t="s">
        <v>1626</v>
      </c>
      <c r="AA1011" s="219" t="s">
        <v>963</v>
      </c>
      <c r="AB1011" s="219" t="s">
        <v>964</v>
      </c>
      <c r="AC1011" s="219" t="str">
        <f>CONCATENATE(tPrihodKorisnik[[#This Row],[Vrsta prihoda]],tPrihodKorisnik[[#This Row],[Šifra budžetskog korisnika]])</f>
        <v>7231190712406</v>
      </c>
    </row>
    <row r="1012" spans="25:29" x14ac:dyDescent="0.2">
      <c r="Y1012" s="219" t="s">
        <v>1625</v>
      </c>
      <c r="Z1012" s="219" t="s">
        <v>1626</v>
      </c>
      <c r="AA1012" s="219" t="s">
        <v>965</v>
      </c>
      <c r="AB1012" s="219" t="s">
        <v>929</v>
      </c>
      <c r="AC1012" s="219" t="str">
        <f>CONCATENATE(tPrihodKorisnik[[#This Row],[Vrsta prihoda]],tPrihodKorisnik[[#This Row],[Šifra budžetskog korisnika]])</f>
        <v>7231190712407</v>
      </c>
    </row>
    <row r="1013" spans="25:29" x14ac:dyDescent="0.2">
      <c r="Y1013" s="219" t="s">
        <v>1625</v>
      </c>
      <c r="Z1013" s="219" t="s">
        <v>1626</v>
      </c>
      <c r="AA1013" s="219" t="s">
        <v>966</v>
      </c>
      <c r="AB1013" s="219" t="s">
        <v>967</v>
      </c>
      <c r="AC1013" s="219" t="str">
        <f>CONCATENATE(tPrihodKorisnik[[#This Row],[Vrsta prihoda]],tPrihodKorisnik[[#This Row],[Šifra budžetskog korisnika]])</f>
        <v>7231190712410</v>
      </c>
    </row>
    <row r="1014" spans="25:29" x14ac:dyDescent="0.2">
      <c r="Y1014" s="219" t="s">
        <v>1625</v>
      </c>
      <c r="Z1014" s="219" t="s">
        <v>1626</v>
      </c>
      <c r="AA1014" s="219" t="s">
        <v>968</v>
      </c>
      <c r="AB1014" s="219" t="s">
        <v>969</v>
      </c>
      <c r="AC1014" s="219" t="str">
        <f>CONCATENATE(tPrihodKorisnik[[#This Row],[Vrsta prihoda]],tPrihodKorisnik[[#This Row],[Šifra budžetskog korisnika]])</f>
        <v>7231190712411</v>
      </c>
    </row>
    <row r="1015" spans="25:29" x14ac:dyDescent="0.2">
      <c r="Y1015" s="219" t="s">
        <v>1625</v>
      </c>
      <c r="Z1015" s="219" t="s">
        <v>1626</v>
      </c>
      <c r="AA1015" s="219" t="s">
        <v>970</v>
      </c>
      <c r="AB1015" s="219" t="s">
        <v>971</v>
      </c>
      <c r="AC1015" s="219" t="str">
        <f>CONCATENATE(tPrihodKorisnik[[#This Row],[Vrsta prihoda]],tPrihodKorisnik[[#This Row],[Šifra budžetskog korisnika]])</f>
        <v>7231190712412</v>
      </c>
    </row>
    <row r="1016" spans="25:29" x14ac:dyDescent="0.2">
      <c r="Y1016" s="219" t="s">
        <v>1625</v>
      </c>
      <c r="Z1016" s="219" t="s">
        <v>1626</v>
      </c>
      <c r="AA1016" s="219" t="s">
        <v>972</v>
      </c>
      <c r="AB1016" s="219" t="s">
        <v>973</v>
      </c>
      <c r="AC1016" s="219" t="str">
        <f>CONCATENATE(tPrihodKorisnik[[#This Row],[Vrsta prihoda]],tPrihodKorisnik[[#This Row],[Šifra budžetskog korisnika]])</f>
        <v>7231190712413</v>
      </c>
    </row>
    <row r="1017" spans="25:29" x14ac:dyDescent="0.2">
      <c r="Y1017" s="219" t="s">
        <v>1625</v>
      </c>
      <c r="Z1017" s="219" t="s">
        <v>1626</v>
      </c>
      <c r="AA1017" s="219" t="s">
        <v>974</v>
      </c>
      <c r="AB1017" s="219" t="s">
        <v>975</v>
      </c>
      <c r="AC1017" s="219" t="str">
        <f>CONCATENATE(tPrihodKorisnik[[#This Row],[Vrsta prihoda]],tPrihodKorisnik[[#This Row],[Šifra budžetskog korisnika]])</f>
        <v>7231190712414</v>
      </c>
    </row>
    <row r="1018" spans="25:29" x14ac:dyDescent="0.2">
      <c r="Y1018" s="219" t="s">
        <v>1625</v>
      </c>
      <c r="Z1018" s="219" t="s">
        <v>1626</v>
      </c>
      <c r="AA1018" s="219" t="s">
        <v>976</v>
      </c>
      <c r="AB1018" s="219" t="s">
        <v>977</v>
      </c>
      <c r="AC1018" s="219" t="str">
        <f>CONCATENATE(tPrihodKorisnik[[#This Row],[Vrsta prihoda]],tPrihodKorisnik[[#This Row],[Šifra budžetskog korisnika]])</f>
        <v>7231190712415</v>
      </c>
    </row>
    <row r="1019" spans="25:29" x14ac:dyDescent="0.2">
      <c r="Y1019" s="219" t="s">
        <v>1625</v>
      </c>
      <c r="Z1019" s="219" t="s">
        <v>1626</v>
      </c>
      <c r="AA1019" s="219" t="s">
        <v>978</v>
      </c>
      <c r="AB1019" s="219" t="s">
        <v>979</v>
      </c>
      <c r="AC1019" s="219" t="str">
        <f>CONCATENATE(tPrihodKorisnik[[#This Row],[Vrsta prihoda]],tPrihodKorisnik[[#This Row],[Šifra budžetskog korisnika]])</f>
        <v>7231190712416</v>
      </c>
    </row>
    <row r="1020" spans="25:29" x14ac:dyDescent="0.2">
      <c r="Y1020" s="219" t="s">
        <v>1625</v>
      </c>
      <c r="Z1020" s="219" t="s">
        <v>1626</v>
      </c>
      <c r="AA1020" s="219" t="s">
        <v>980</v>
      </c>
      <c r="AB1020" s="219" t="s">
        <v>981</v>
      </c>
      <c r="AC1020" s="219" t="str">
        <f>CONCATENATE(tPrihodKorisnik[[#This Row],[Vrsta prihoda]],tPrihodKorisnik[[#This Row],[Šifra budžetskog korisnika]])</f>
        <v>7231190712417</v>
      </c>
    </row>
    <row r="1021" spans="25:29" x14ac:dyDescent="0.2">
      <c r="Y1021" s="219" t="s">
        <v>1625</v>
      </c>
      <c r="Z1021" s="219" t="s">
        <v>1626</v>
      </c>
      <c r="AA1021" s="219" t="s">
        <v>982</v>
      </c>
      <c r="AB1021" s="219" t="s">
        <v>983</v>
      </c>
      <c r="AC1021" s="219" t="str">
        <f>CONCATENATE(tPrihodKorisnik[[#This Row],[Vrsta prihoda]],tPrihodKorisnik[[#This Row],[Šifra budžetskog korisnika]])</f>
        <v>7231190712418</v>
      </c>
    </row>
    <row r="1022" spans="25:29" x14ac:dyDescent="0.2">
      <c r="Y1022" s="219" t="s">
        <v>1625</v>
      </c>
      <c r="Z1022" s="219" t="s">
        <v>1626</v>
      </c>
      <c r="AA1022" s="219" t="s">
        <v>984</v>
      </c>
      <c r="AB1022" s="219" t="s">
        <v>985</v>
      </c>
      <c r="AC1022" s="219" t="str">
        <f>CONCATENATE(tPrihodKorisnik[[#This Row],[Vrsta prihoda]],tPrihodKorisnik[[#This Row],[Šifra budžetskog korisnika]])</f>
        <v>7231190712419</v>
      </c>
    </row>
    <row r="1023" spans="25:29" x14ac:dyDescent="0.2">
      <c r="Y1023" s="219" t="s">
        <v>1625</v>
      </c>
      <c r="Z1023" s="219" t="s">
        <v>1626</v>
      </c>
      <c r="AA1023" s="219" t="s">
        <v>986</v>
      </c>
      <c r="AB1023" s="219" t="s">
        <v>987</v>
      </c>
      <c r="AC1023" s="219" t="str">
        <f>CONCATENATE(tPrihodKorisnik[[#This Row],[Vrsta prihoda]],tPrihodKorisnik[[#This Row],[Šifra budžetskog korisnika]])</f>
        <v>7231190712420</v>
      </c>
    </row>
    <row r="1024" spans="25:29" x14ac:dyDescent="0.2">
      <c r="Y1024" s="219" t="s">
        <v>1625</v>
      </c>
      <c r="Z1024" s="219" t="s">
        <v>1626</v>
      </c>
      <c r="AA1024" s="219" t="s">
        <v>988</v>
      </c>
      <c r="AB1024" s="219" t="s">
        <v>989</v>
      </c>
      <c r="AC1024" s="219" t="str">
        <f>CONCATENATE(tPrihodKorisnik[[#This Row],[Vrsta prihoda]],tPrihodKorisnik[[#This Row],[Šifra budžetskog korisnika]])</f>
        <v>7231190712500</v>
      </c>
    </row>
    <row r="1025" spans="25:29" x14ac:dyDescent="0.2">
      <c r="Y1025" s="219" t="s">
        <v>1625</v>
      </c>
      <c r="Z1025" s="219" t="s">
        <v>1626</v>
      </c>
      <c r="AA1025" s="219" t="s">
        <v>990</v>
      </c>
      <c r="AB1025" s="219" t="s">
        <v>991</v>
      </c>
      <c r="AC1025" s="219" t="str">
        <f>CONCATENATE(tPrihodKorisnik[[#This Row],[Vrsta prihoda]],tPrihodKorisnik[[#This Row],[Šifra budžetskog korisnika]])</f>
        <v>7231190712501</v>
      </c>
    </row>
    <row r="1026" spans="25:29" x14ac:dyDescent="0.2">
      <c r="Y1026" s="219" t="s">
        <v>1625</v>
      </c>
      <c r="Z1026" s="219" t="s">
        <v>1626</v>
      </c>
      <c r="AA1026" s="219" t="s">
        <v>992</v>
      </c>
      <c r="AB1026" s="219" t="s">
        <v>993</v>
      </c>
      <c r="AC1026" s="219" t="str">
        <f>CONCATENATE(tPrihodKorisnik[[#This Row],[Vrsta prihoda]],tPrihodKorisnik[[#This Row],[Šifra budžetskog korisnika]])</f>
        <v>7231190712502</v>
      </c>
    </row>
    <row r="1027" spans="25:29" x14ac:dyDescent="0.2">
      <c r="Y1027" s="219" t="s">
        <v>1625</v>
      </c>
      <c r="Z1027" s="219" t="s">
        <v>1626</v>
      </c>
      <c r="AA1027" s="219" t="s">
        <v>994</v>
      </c>
      <c r="AB1027" s="219" t="s">
        <v>995</v>
      </c>
      <c r="AC1027" s="219" t="str">
        <f>CONCATENATE(tPrihodKorisnik[[#This Row],[Vrsta prihoda]],tPrihodKorisnik[[#This Row],[Šifra budžetskog korisnika]])</f>
        <v>7231190712503</v>
      </c>
    </row>
    <row r="1028" spans="25:29" x14ac:dyDescent="0.2">
      <c r="Y1028" s="219" t="s">
        <v>1625</v>
      </c>
      <c r="Z1028" s="219" t="s">
        <v>1626</v>
      </c>
      <c r="AA1028" s="219" t="s">
        <v>996</v>
      </c>
      <c r="AB1028" s="219" t="s">
        <v>997</v>
      </c>
      <c r="AC1028" s="219" t="str">
        <f>CONCATENATE(tPrihodKorisnik[[#This Row],[Vrsta prihoda]],tPrihodKorisnik[[#This Row],[Šifra budžetskog korisnika]])</f>
        <v>7231190712504</v>
      </c>
    </row>
    <row r="1029" spans="25:29" x14ac:dyDescent="0.2">
      <c r="Y1029" s="219" t="s">
        <v>1625</v>
      </c>
      <c r="Z1029" s="219" t="s">
        <v>1626</v>
      </c>
      <c r="AA1029" s="219" t="s">
        <v>998</v>
      </c>
      <c r="AB1029" s="219" t="s">
        <v>999</v>
      </c>
      <c r="AC1029" s="219" t="str">
        <f>CONCATENATE(tPrihodKorisnik[[#This Row],[Vrsta prihoda]],tPrihodKorisnik[[#This Row],[Šifra budžetskog korisnika]])</f>
        <v>7231190712505</v>
      </c>
    </row>
    <row r="1030" spans="25:29" x14ac:dyDescent="0.2">
      <c r="Y1030" s="219" t="s">
        <v>1625</v>
      </c>
      <c r="Z1030" s="219" t="s">
        <v>1626</v>
      </c>
      <c r="AA1030" s="219" t="s">
        <v>1000</v>
      </c>
      <c r="AB1030" s="219" t="s">
        <v>1001</v>
      </c>
      <c r="AC1030" s="219" t="str">
        <f>CONCATENATE(tPrihodKorisnik[[#This Row],[Vrsta prihoda]],tPrihodKorisnik[[#This Row],[Šifra budžetskog korisnika]])</f>
        <v>7231190712506</v>
      </c>
    </row>
    <row r="1031" spans="25:29" x14ac:dyDescent="0.2">
      <c r="Y1031" s="219" t="s">
        <v>1625</v>
      </c>
      <c r="Z1031" s="219" t="s">
        <v>1626</v>
      </c>
      <c r="AA1031" s="219" t="s">
        <v>1002</v>
      </c>
      <c r="AB1031" s="219" t="s">
        <v>1003</v>
      </c>
      <c r="AC1031" s="219" t="str">
        <f>CONCATENATE(tPrihodKorisnik[[#This Row],[Vrsta prihoda]],tPrihodKorisnik[[#This Row],[Šifra budžetskog korisnika]])</f>
        <v>7231190712507</v>
      </c>
    </row>
    <row r="1032" spans="25:29" x14ac:dyDescent="0.2">
      <c r="Y1032" s="219" t="s">
        <v>1625</v>
      </c>
      <c r="Z1032" s="219" t="s">
        <v>1626</v>
      </c>
      <c r="AA1032" s="219" t="s">
        <v>1004</v>
      </c>
      <c r="AB1032" s="219" t="s">
        <v>1005</v>
      </c>
      <c r="AC1032" s="219" t="str">
        <f>CONCATENATE(tPrihodKorisnik[[#This Row],[Vrsta prihoda]],tPrihodKorisnik[[#This Row],[Šifra budžetskog korisnika]])</f>
        <v>7231190712508</v>
      </c>
    </row>
    <row r="1033" spans="25:29" x14ac:dyDescent="0.2">
      <c r="Y1033" s="219" t="s">
        <v>1625</v>
      </c>
      <c r="Z1033" s="219" t="s">
        <v>1626</v>
      </c>
      <c r="AA1033" s="219" t="s">
        <v>1006</v>
      </c>
      <c r="AB1033" s="219" t="s">
        <v>929</v>
      </c>
      <c r="AC1033" s="219" t="str">
        <f>CONCATENATE(tPrihodKorisnik[[#This Row],[Vrsta prihoda]],tPrihodKorisnik[[#This Row],[Šifra budžetskog korisnika]])</f>
        <v>7231190712509</v>
      </c>
    </row>
    <row r="1034" spans="25:29" x14ac:dyDescent="0.2">
      <c r="Y1034" s="219" t="s">
        <v>1625</v>
      </c>
      <c r="Z1034" s="219" t="s">
        <v>1626</v>
      </c>
      <c r="AA1034" s="219" t="s">
        <v>1007</v>
      </c>
      <c r="AB1034" s="219" t="s">
        <v>967</v>
      </c>
      <c r="AC1034" s="219" t="str">
        <f>CONCATENATE(tPrihodKorisnik[[#This Row],[Vrsta prihoda]],tPrihodKorisnik[[#This Row],[Šifra budžetskog korisnika]])</f>
        <v>7231190712512</v>
      </c>
    </row>
    <row r="1035" spans="25:29" x14ac:dyDescent="0.2">
      <c r="Y1035" s="219" t="s">
        <v>1625</v>
      </c>
      <c r="Z1035" s="219" t="s">
        <v>1626</v>
      </c>
      <c r="AA1035" s="219" t="s">
        <v>1008</v>
      </c>
      <c r="AB1035" s="219" t="s">
        <v>933</v>
      </c>
      <c r="AC1035" s="219" t="str">
        <f>CONCATENATE(tPrihodKorisnik[[#This Row],[Vrsta prihoda]],tPrihodKorisnik[[#This Row],[Šifra budžetskog korisnika]])</f>
        <v>7231190712513</v>
      </c>
    </row>
    <row r="1036" spans="25:29" x14ac:dyDescent="0.2">
      <c r="Y1036" s="219" t="s">
        <v>1625</v>
      </c>
      <c r="Z1036" s="219" t="s">
        <v>1626</v>
      </c>
      <c r="AA1036" s="219" t="s">
        <v>1009</v>
      </c>
      <c r="AB1036" s="219" t="s">
        <v>1010</v>
      </c>
      <c r="AC1036" s="219" t="str">
        <f>CONCATENATE(tPrihodKorisnik[[#This Row],[Vrsta prihoda]],tPrihodKorisnik[[#This Row],[Šifra budžetskog korisnika]])</f>
        <v>7231190712514</v>
      </c>
    </row>
    <row r="1037" spans="25:29" x14ac:dyDescent="0.2">
      <c r="Y1037" s="219" t="s">
        <v>1625</v>
      </c>
      <c r="Z1037" s="219" t="s">
        <v>1626</v>
      </c>
      <c r="AA1037" s="219" t="s">
        <v>1011</v>
      </c>
      <c r="AB1037" s="219" t="s">
        <v>1012</v>
      </c>
      <c r="AC1037" s="219" t="str">
        <f>CONCATENATE(tPrihodKorisnik[[#This Row],[Vrsta prihoda]],tPrihodKorisnik[[#This Row],[Šifra budžetskog korisnika]])</f>
        <v>7231190712515</v>
      </c>
    </row>
    <row r="1038" spans="25:29" x14ac:dyDescent="0.2">
      <c r="Y1038" s="219" t="s">
        <v>1625</v>
      </c>
      <c r="Z1038" s="219" t="s">
        <v>1626</v>
      </c>
      <c r="AA1038" s="219" t="s">
        <v>1013</v>
      </c>
      <c r="AB1038" s="219" t="s">
        <v>1014</v>
      </c>
      <c r="AC1038" s="219" t="str">
        <f>CONCATENATE(tPrihodKorisnik[[#This Row],[Vrsta prihoda]],tPrihodKorisnik[[#This Row],[Šifra budžetskog korisnika]])</f>
        <v>7231190712516</v>
      </c>
    </row>
    <row r="1039" spans="25:29" x14ac:dyDescent="0.2">
      <c r="Y1039" s="219" t="s">
        <v>1625</v>
      </c>
      <c r="Z1039" s="219" t="s">
        <v>1626</v>
      </c>
      <c r="AA1039" s="219" t="s">
        <v>1015</v>
      </c>
      <c r="AB1039" s="219" t="s">
        <v>1016</v>
      </c>
      <c r="AC1039" s="219" t="str">
        <f>CONCATENATE(tPrihodKorisnik[[#This Row],[Vrsta prihoda]],tPrihodKorisnik[[#This Row],[Šifra budžetskog korisnika]])</f>
        <v>7231190712517</v>
      </c>
    </row>
    <row r="1040" spans="25:29" x14ac:dyDescent="0.2">
      <c r="Y1040" s="219" t="s">
        <v>1625</v>
      </c>
      <c r="Z1040" s="219" t="s">
        <v>1626</v>
      </c>
      <c r="AA1040" s="219" t="s">
        <v>1017</v>
      </c>
      <c r="AB1040" s="219" t="s">
        <v>1018</v>
      </c>
      <c r="AC1040" s="219" t="str">
        <f>CONCATENATE(tPrihodKorisnik[[#This Row],[Vrsta prihoda]],tPrihodKorisnik[[#This Row],[Šifra budžetskog korisnika]])</f>
        <v>7231190712518</v>
      </c>
    </row>
    <row r="1041" spans="25:29" x14ac:dyDescent="0.2">
      <c r="Y1041" s="219" t="s">
        <v>1625</v>
      </c>
      <c r="Z1041" s="219" t="s">
        <v>1626</v>
      </c>
      <c r="AA1041" s="219" t="s">
        <v>1019</v>
      </c>
      <c r="AB1041" s="219" t="s">
        <v>1020</v>
      </c>
      <c r="AC1041" s="219" t="str">
        <f>CONCATENATE(tPrihodKorisnik[[#This Row],[Vrsta prihoda]],tPrihodKorisnik[[#This Row],[Šifra budžetskog korisnika]])</f>
        <v>7231190712519</v>
      </c>
    </row>
    <row r="1042" spans="25:29" x14ac:dyDescent="0.2">
      <c r="Y1042" s="219" t="s">
        <v>1625</v>
      </c>
      <c r="Z1042" s="219" t="s">
        <v>1626</v>
      </c>
      <c r="AA1042" s="219" t="s">
        <v>1021</v>
      </c>
      <c r="AB1042" s="219" t="s">
        <v>1022</v>
      </c>
      <c r="AC1042" s="219" t="str">
        <f>CONCATENATE(tPrihodKorisnik[[#This Row],[Vrsta prihoda]],tPrihodKorisnik[[#This Row],[Šifra budžetskog korisnika]])</f>
        <v>7231190712520</v>
      </c>
    </row>
    <row r="1043" spans="25:29" x14ac:dyDescent="0.2">
      <c r="Y1043" s="219" t="s">
        <v>1625</v>
      </c>
      <c r="Z1043" s="219" t="s">
        <v>1626</v>
      </c>
      <c r="AA1043" s="219" t="s">
        <v>1023</v>
      </c>
      <c r="AB1043" s="219" t="s">
        <v>1024</v>
      </c>
      <c r="AC1043" s="219" t="str">
        <f>CONCATENATE(tPrihodKorisnik[[#This Row],[Vrsta prihoda]],tPrihodKorisnik[[#This Row],[Šifra budžetskog korisnika]])</f>
        <v>7231190712521</v>
      </c>
    </row>
    <row r="1044" spans="25:29" x14ac:dyDescent="0.2">
      <c r="Y1044" s="219" t="s">
        <v>1625</v>
      </c>
      <c r="Z1044" s="219" t="s">
        <v>1626</v>
      </c>
      <c r="AA1044" s="219" t="s">
        <v>1025</v>
      </c>
      <c r="AB1044" s="219" t="s">
        <v>1026</v>
      </c>
      <c r="AC1044" s="219" t="str">
        <f>CONCATENATE(tPrihodKorisnik[[#This Row],[Vrsta prihoda]],tPrihodKorisnik[[#This Row],[Šifra budžetskog korisnika]])</f>
        <v>7231190712522</v>
      </c>
    </row>
    <row r="1045" spans="25:29" x14ac:dyDescent="0.2">
      <c r="Y1045" s="219" t="s">
        <v>1625</v>
      </c>
      <c r="Z1045" s="219" t="s">
        <v>1626</v>
      </c>
      <c r="AA1045" s="219" t="s">
        <v>1027</v>
      </c>
      <c r="AB1045" s="219" t="s">
        <v>1028</v>
      </c>
      <c r="AC1045" s="219" t="str">
        <f>CONCATENATE(tPrihodKorisnik[[#This Row],[Vrsta prihoda]],tPrihodKorisnik[[#This Row],[Šifra budžetskog korisnika]])</f>
        <v>7231190712523</v>
      </c>
    </row>
    <row r="1046" spans="25:29" x14ac:dyDescent="0.2">
      <c r="Y1046" s="219" t="s">
        <v>1625</v>
      </c>
      <c r="Z1046" s="219" t="s">
        <v>1626</v>
      </c>
      <c r="AA1046" s="219" t="s">
        <v>1029</v>
      </c>
      <c r="AB1046" s="219" t="s">
        <v>1030</v>
      </c>
      <c r="AC1046" s="219" t="str">
        <f>CONCATENATE(tPrihodKorisnik[[#This Row],[Vrsta prihoda]],tPrihodKorisnik[[#This Row],[Šifra budžetskog korisnika]])</f>
        <v>7231190712524</v>
      </c>
    </row>
    <row r="1047" spans="25:29" x14ac:dyDescent="0.2">
      <c r="Y1047" s="219" t="s">
        <v>1625</v>
      </c>
      <c r="Z1047" s="219" t="s">
        <v>1626</v>
      </c>
      <c r="AA1047" s="219" t="s">
        <v>1031</v>
      </c>
      <c r="AB1047" s="219" t="s">
        <v>1032</v>
      </c>
      <c r="AC1047" s="219" t="str">
        <f>CONCATENATE(tPrihodKorisnik[[#This Row],[Vrsta prihoda]],tPrihodKorisnik[[#This Row],[Šifra budžetskog korisnika]])</f>
        <v>7231190712525</v>
      </c>
    </row>
    <row r="1048" spans="25:29" x14ac:dyDescent="0.2">
      <c r="Y1048" s="219" t="s">
        <v>1625</v>
      </c>
      <c r="Z1048" s="219" t="s">
        <v>1626</v>
      </c>
      <c r="AA1048" s="219" t="s">
        <v>1033</v>
      </c>
      <c r="AB1048" s="219" t="s">
        <v>1034</v>
      </c>
      <c r="AC1048" s="219" t="str">
        <f>CONCATENATE(tPrihodKorisnik[[#This Row],[Vrsta prihoda]],tPrihodKorisnik[[#This Row],[Šifra budžetskog korisnika]])</f>
        <v>7231190712600</v>
      </c>
    </row>
    <row r="1049" spans="25:29" x14ac:dyDescent="0.2">
      <c r="Y1049" s="219" t="s">
        <v>1625</v>
      </c>
      <c r="Z1049" s="219" t="s">
        <v>1626</v>
      </c>
      <c r="AA1049" s="219" t="s">
        <v>1035</v>
      </c>
      <c r="AB1049" s="219" t="s">
        <v>1036</v>
      </c>
      <c r="AC1049" s="219" t="str">
        <f>CONCATENATE(tPrihodKorisnik[[#This Row],[Vrsta prihoda]],tPrihodKorisnik[[#This Row],[Šifra budžetskog korisnika]])</f>
        <v>7231190712601</v>
      </c>
    </row>
    <row r="1050" spans="25:29" x14ac:dyDescent="0.2">
      <c r="Y1050" s="219" t="s">
        <v>1625</v>
      </c>
      <c r="Z1050" s="219" t="s">
        <v>1626</v>
      </c>
      <c r="AA1050" s="219" t="s">
        <v>1037</v>
      </c>
      <c r="AB1050" s="219" t="s">
        <v>1038</v>
      </c>
      <c r="AC1050" s="219" t="str">
        <f>CONCATENATE(tPrihodKorisnik[[#This Row],[Vrsta prihoda]],tPrihodKorisnik[[#This Row],[Šifra budžetskog korisnika]])</f>
        <v>7231190712602</v>
      </c>
    </row>
    <row r="1051" spans="25:29" x14ac:dyDescent="0.2">
      <c r="Y1051" s="219" t="s">
        <v>1625</v>
      </c>
      <c r="Z1051" s="219" t="s">
        <v>1626</v>
      </c>
      <c r="AA1051" s="219" t="s">
        <v>1039</v>
      </c>
      <c r="AB1051" s="219" t="s">
        <v>1040</v>
      </c>
      <c r="AC1051" s="219" t="str">
        <f>CONCATENATE(tPrihodKorisnik[[#This Row],[Vrsta prihoda]],tPrihodKorisnik[[#This Row],[Šifra budžetskog korisnika]])</f>
        <v>7231190712603</v>
      </c>
    </row>
    <row r="1052" spans="25:29" x14ac:dyDescent="0.2">
      <c r="Y1052" s="219" t="s">
        <v>1625</v>
      </c>
      <c r="Z1052" s="219" t="s">
        <v>1626</v>
      </c>
      <c r="AA1052" s="219" t="s">
        <v>1041</v>
      </c>
      <c r="AB1052" s="219" t="s">
        <v>1042</v>
      </c>
      <c r="AC1052" s="219" t="str">
        <f>CONCATENATE(tPrihodKorisnik[[#This Row],[Vrsta prihoda]],tPrihodKorisnik[[#This Row],[Šifra budžetskog korisnika]])</f>
        <v>7231190712604</v>
      </c>
    </row>
    <row r="1053" spans="25:29" x14ac:dyDescent="0.2">
      <c r="Y1053" s="219" t="s">
        <v>1625</v>
      </c>
      <c r="Z1053" s="219" t="s">
        <v>1626</v>
      </c>
      <c r="AA1053" s="219" t="s">
        <v>1043</v>
      </c>
      <c r="AB1053" s="219" t="s">
        <v>929</v>
      </c>
      <c r="AC1053" s="219" t="str">
        <f>CONCATENATE(tPrihodKorisnik[[#This Row],[Vrsta prihoda]],tPrihodKorisnik[[#This Row],[Šifra budžetskog korisnika]])</f>
        <v>7231190712605</v>
      </c>
    </row>
    <row r="1054" spans="25:29" x14ac:dyDescent="0.2">
      <c r="Y1054" s="219" t="s">
        <v>1625</v>
      </c>
      <c r="Z1054" s="219" t="s">
        <v>1626</v>
      </c>
      <c r="AA1054" s="219" t="s">
        <v>1044</v>
      </c>
      <c r="AB1054" s="219" t="s">
        <v>967</v>
      </c>
      <c r="AC1054" s="219" t="str">
        <f>CONCATENATE(tPrihodKorisnik[[#This Row],[Vrsta prihoda]],tPrihodKorisnik[[#This Row],[Šifra budžetskog korisnika]])</f>
        <v>7231190712608</v>
      </c>
    </row>
    <row r="1055" spans="25:29" x14ac:dyDescent="0.2">
      <c r="Y1055" s="219" t="s">
        <v>1625</v>
      </c>
      <c r="Z1055" s="219" t="s">
        <v>1626</v>
      </c>
      <c r="AA1055" s="219" t="s">
        <v>1045</v>
      </c>
      <c r="AB1055" s="219" t="s">
        <v>933</v>
      </c>
      <c r="AC1055" s="219" t="str">
        <f>CONCATENATE(tPrihodKorisnik[[#This Row],[Vrsta prihoda]],tPrihodKorisnik[[#This Row],[Šifra budžetskog korisnika]])</f>
        <v>7231190712609</v>
      </c>
    </row>
    <row r="1056" spans="25:29" x14ac:dyDescent="0.2">
      <c r="Y1056" s="219" t="s">
        <v>1625</v>
      </c>
      <c r="Z1056" s="219" t="s">
        <v>1626</v>
      </c>
      <c r="AA1056" s="219" t="s">
        <v>1046</v>
      </c>
      <c r="AB1056" s="219" t="s">
        <v>889</v>
      </c>
      <c r="AC1056" s="219" t="str">
        <f>CONCATENATE(tPrihodKorisnik[[#This Row],[Vrsta prihoda]],tPrihodKorisnik[[#This Row],[Šifra budžetskog korisnika]])</f>
        <v>7231190712610</v>
      </c>
    </row>
    <row r="1057" spans="25:29" x14ac:dyDescent="0.2">
      <c r="Y1057" s="219" t="s">
        <v>1625</v>
      </c>
      <c r="Z1057" s="219" t="s">
        <v>1626</v>
      </c>
      <c r="AA1057" s="219" t="s">
        <v>1047</v>
      </c>
      <c r="AB1057" s="219" t="s">
        <v>1048</v>
      </c>
      <c r="AC1057" s="219" t="str">
        <f>CONCATENATE(tPrihodKorisnik[[#This Row],[Vrsta prihoda]],tPrihodKorisnik[[#This Row],[Šifra budžetskog korisnika]])</f>
        <v>7231190712611</v>
      </c>
    </row>
    <row r="1058" spans="25:29" x14ac:dyDescent="0.2">
      <c r="Y1058" s="219" t="s">
        <v>1625</v>
      </c>
      <c r="Z1058" s="219" t="s">
        <v>1626</v>
      </c>
      <c r="AA1058" s="219" t="s">
        <v>1049</v>
      </c>
      <c r="AB1058" s="219" t="s">
        <v>1050</v>
      </c>
      <c r="AC1058" s="219" t="str">
        <f>CONCATENATE(tPrihodKorisnik[[#This Row],[Vrsta prihoda]],tPrihodKorisnik[[#This Row],[Šifra budžetskog korisnika]])</f>
        <v>7231190712612</v>
      </c>
    </row>
    <row r="1059" spans="25:29" x14ac:dyDescent="0.2">
      <c r="Y1059" s="219" t="s">
        <v>1625</v>
      </c>
      <c r="Z1059" s="219" t="s">
        <v>1626</v>
      </c>
      <c r="AA1059" s="219" t="s">
        <v>1051</v>
      </c>
      <c r="AB1059" s="219" t="s">
        <v>1052</v>
      </c>
      <c r="AC1059" s="219" t="str">
        <f>CONCATENATE(tPrihodKorisnik[[#This Row],[Vrsta prihoda]],tPrihodKorisnik[[#This Row],[Šifra budžetskog korisnika]])</f>
        <v>7231190712613</v>
      </c>
    </row>
    <row r="1060" spans="25:29" x14ac:dyDescent="0.2">
      <c r="Y1060" s="219" t="s">
        <v>1625</v>
      </c>
      <c r="Z1060" s="219" t="s">
        <v>1626</v>
      </c>
      <c r="AA1060" s="219" t="s">
        <v>1053</v>
      </c>
      <c r="AB1060" s="219" t="s">
        <v>1054</v>
      </c>
      <c r="AC1060" s="219" t="str">
        <f>CONCATENATE(tPrihodKorisnik[[#This Row],[Vrsta prihoda]],tPrihodKorisnik[[#This Row],[Šifra budžetskog korisnika]])</f>
        <v>7231190712614</v>
      </c>
    </row>
    <row r="1061" spans="25:29" x14ac:dyDescent="0.2">
      <c r="Y1061" s="219" t="s">
        <v>1625</v>
      </c>
      <c r="Z1061" s="219" t="s">
        <v>1626</v>
      </c>
      <c r="AA1061" s="219" t="s">
        <v>1055</v>
      </c>
      <c r="AB1061" s="219" t="s">
        <v>1056</v>
      </c>
      <c r="AC1061" s="219" t="str">
        <f>CONCATENATE(tPrihodKorisnik[[#This Row],[Vrsta prihoda]],tPrihodKorisnik[[#This Row],[Šifra budžetskog korisnika]])</f>
        <v>7231190712615</v>
      </c>
    </row>
    <row r="1062" spans="25:29" x14ac:dyDescent="0.2">
      <c r="Y1062" s="219" t="s">
        <v>1625</v>
      </c>
      <c r="Z1062" s="219" t="s">
        <v>1626</v>
      </c>
      <c r="AA1062" s="219" t="s">
        <v>1057</v>
      </c>
      <c r="AB1062" s="219" t="s">
        <v>1058</v>
      </c>
      <c r="AC1062" s="219" t="str">
        <f>CONCATENATE(tPrihodKorisnik[[#This Row],[Vrsta prihoda]],tPrihodKorisnik[[#This Row],[Šifra budžetskog korisnika]])</f>
        <v>7231190813001</v>
      </c>
    </row>
    <row r="1063" spans="25:29" x14ac:dyDescent="0.2">
      <c r="Y1063" s="219" t="s">
        <v>1625</v>
      </c>
      <c r="Z1063" s="219" t="s">
        <v>1626</v>
      </c>
      <c r="AA1063" s="219" t="s">
        <v>1335</v>
      </c>
      <c r="AB1063" s="219" t="s">
        <v>1336</v>
      </c>
      <c r="AC1063" s="219" t="str">
        <f>CONCATENATE(tPrihodKorisnik[[#This Row],[Vrsta prihoda]],tPrihodKorisnik[[#This Row],[Šifra budžetskog korisnika]])</f>
        <v>7231190918001</v>
      </c>
    </row>
    <row r="1064" spans="25:29" x14ac:dyDescent="0.2">
      <c r="Y1064" s="219" t="s">
        <v>1625</v>
      </c>
      <c r="Z1064" s="219" t="s">
        <v>1626</v>
      </c>
      <c r="AA1064" s="219" t="s">
        <v>1337</v>
      </c>
      <c r="AB1064" s="219" t="s">
        <v>1338</v>
      </c>
      <c r="AC1064" s="219" t="str">
        <f>CONCATENATE(tPrihodKorisnik[[#This Row],[Vrsta prihoda]],tPrihodKorisnik[[#This Row],[Šifra budžetskog korisnika]])</f>
        <v>7231190919000</v>
      </c>
    </row>
    <row r="1065" spans="25:29" x14ac:dyDescent="0.2">
      <c r="Y1065" s="219" t="s">
        <v>1625</v>
      </c>
      <c r="Z1065" s="219" t="s">
        <v>1626</v>
      </c>
      <c r="AA1065" s="219" t="s">
        <v>1339</v>
      </c>
      <c r="AB1065" s="219" t="s">
        <v>1340</v>
      </c>
      <c r="AC1065" s="219" t="str">
        <f>CONCATENATE(tPrihodKorisnik[[#This Row],[Vrsta prihoda]],tPrihodKorisnik[[#This Row],[Šifra budžetskog korisnika]])</f>
        <v>7231190919001</v>
      </c>
    </row>
    <row r="1066" spans="25:29" x14ac:dyDescent="0.2">
      <c r="Y1066" s="219" t="s">
        <v>1625</v>
      </c>
      <c r="Z1066" s="219" t="s">
        <v>1626</v>
      </c>
      <c r="AA1066" s="219" t="s">
        <v>1341</v>
      </c>
      <c r="AB1066" s="219" t="s">
        <v>1342</v>
      </c>
      <c r="AC1066" s="219" t="str">
        <f>CONCATENATE(tPrihodKorisnik[[#This Row],[Vrsta prihoda]],tPrihodKorisnik[[#This Row],[Šifra budžetskog korisnika]])</f>
        <v>7231190919002</v>
      </c>
    </row>
    <row r="1067" spans="25:29" x14ac:dyDescent="0.2">
      <c r="Y1067" s="219" t="s">
        <v>1625</v>
      </c>
      <c r="Z1067" s="219" t="s">
        <v>1626</v>
      </c>
      <c r="AA1067" s="219" t="s">
        <v>1343</v>
      </c>
      <c r="AB1067" s="219" t="s">
        <v>1344</v>
      </c>
      <c r="AC1067" s="219" t="str">
        <f>CONCATENATE(tPrihodKorisnik[[#This Row],[Vrsta prihoda]],tPrihodKorisnik[[#This Row],[Šifra budžetskog korisnika]])</f>
        <v>7231190919003</v>
      </c>
    </row>
    <row r="1068" spans="25:29" x14ac:dyDescent="0.2">
      <c r="Y1068" s="219" t="s">
        <v>1625</v>
      </c>
      <c r="Z1068" s="219" t="s">
        <v>1626</v>
      </c>
      <c r="AA1068" s="219" t="s">
        <v>1345</v>
      </c>
      <c r="AB1068" s="219" t="s">
        <v>1346</v>
      </c>
      <c r="AC1068" s="219" t="str">
        <f>CONCATENATE(tPrihodKorisnik[[#This Row],[Vrsta prihoda]],tPrihodKorisnik[[#This Row],[Šifra budžetskog korisnika]])</f>
        <v>7231190919004</v>
      </c>
    </row>
    <row r="1069" spans="25:29" x14ac:dyDescent="0.2">
      <c r="Y1069" s="219" t="s">
        <v>1625</v>
      </c>
      <c r="Z1069" s="219" t="s">
        <v>1626</v>
      </c>
      <c r="AA1069" s="219" t="s">
        <v>1347</v>
      </c>
      <c r="AB1069" s="219" t="s">
        <v>1348</v>
      </c>
      <c r="AC1069" s="219" t="str">
        <f>CONCATENATE(tPrihodKorisnik[[#This Row],[Vrsta prihoda]],tPrihodKorisnik[[#This Row],[Šifra budžetskog korisnika]])</f>
        <v>7231190919005</v>
      </c>
    </row>
    <row r="1070" spans="25:29" x14ac:dyDescent="0.2">
      <c r="Y1070" s="219" t="s">
        <v>1625</v>
      </c>
      <c r="Z1070" s="219" t="s">
        <v>1626</v>
      </c>
      <c r="AA1070" s="219" t="s">
        <v>1349</v>
      </c>
      <c r="AB1070" s="219" t="s">
        <v>1350</v>
      </c>
      <c r="AC1070" s="219" t="str">
        <f>CONCATENATE(tPrihodKorisnik[[#This Row],[Vrsta prihoda]],tPrihodKorisnik[[#This Row],[Šifra budžetskog korisnika]])</f>
        <v>7231190919006</v>
      </c>
    </row>
    <row r="1071" spans="25:29" x14ac:dyDescent="0.2">
      <c r="Y1071" s="219" t="s">
        <v>1625</v>
      </c>
      <c r="Z1071" s="219" t="s">
        <v>1626</v>
      </c>
      <c r="AA1071" s="219" t="s">
        <v>1351</v>
      </c>
      <c r="AB1071" s="219" t="s">
        <v>1352</v>
      </c>
      <c r="AC1071" s="219" t="str">
        <f>CONCATENATE(tPrihodKorisnik[[#This Row],[Vrsta prihoda]],tPrihodKorisnik[[#This Row],[Šifra budžetskog korisnika]])</f>
        <v>7231190919007</v>
      </c>
    </row>
    <row r="1072" spans="25:29" x14ac:dyDescent="0.2">
      <c r="Y1072" s="219" t="s">
        <v>1625</v>
      </c>
      <c r="Z1072" s="219" t="s">
        <v>1626</v>
      </c>
      <c r="AA1072" s="219" t="s">
        <v>1353</v>
      </c>
      <c r="AB1072" s="219" t="s">
        <v>1354</v>
      </c>
      <c r="AC1072" s="219" t="str">
        <f>CONCATENATE(tPrihodKorisnik[[#This Row],[Vrsta prihoda]],tPrihodKorisnik[[#This Row],[Šifra budžetskog korisnika]])</f>
        <v>7231190919008</v>
      </c>
    </row>
    <row r="1073" spans="25:29" x14ac:dyDescent="0.2">
      <c r="Y1073" s="219" t="s">
        <v>1625</v>
      </c>
      <c r="Z1073" s="219" t="s">
        <v>1626</v>
      </c>
      <c r="AA1073" s="219" t="s">
        <v>1355</v>
      </c>
      <c r="AB1073" s="219" t="s">
        <v>1356</v>
      </c>
      <c r="AC1073" s="219" t="str">
        <f>CONCATENATE(tPrihodKorisnik[[#This Row],[Vrsta prihoda]],tPrihodKorisnik[[#This Row],[Šifra budžetskog korisnika]])</f>
        <v>7231190921001</v>
      </c>
    </row>
    <row r="1074" spans="25:29" x14ac:dyDescent="0.2">
      <c r="Y1074" s="219" t="s">
        <v>1625</v>
      </c>
      <c r="Z1074" s="219" t="s">
        <v>1626</v>
      </c>
      <c r="AA1074" s="219" t="s">
        <v>1357</v>
      </c>
      <c r="AB1074" s="219" t="s">
        <v>1358</v>
      </c>
      <c r="AC1074" s="219" t="str">
        <f>CONCATENATE(tPrihodKorisnik[[#This Row],[Vrsta prihoda]],tPrihodKorisnik[[#This Row],[Šifra budžetskog korisnika]])</f>
        <v>7231190922000</v>
      </c>
    </row>
    <row r="1075" spans="25:29" x14ac:dyDescent="0.2">
      <c r="Y1075" s="219" t="s">
        <v>1625</v>
      </c>
      <c r="Z1075" s="219" t="s">
        <v>1626</v>
      </c>
      <c r="AA1075" s="219" t="s">
        <v>1359</v>
      </c>
      <c r="AB1075" s="219" t="s">
        <v>1360</v>
      </c>
      <c r="AC1075" s="219" t="str">
        <f>CONCATENATE(tPrihodKorisnik[[#This Row],[Vrsta prihoda]],tPrihodKorisnik[[#This Row],[Šifra budžetskog korisnika]])</f>
        <v>7231190922001</v>
      </c>
    </row>
    <row r="1076" spans="25:29" x14ac:dyDescent="0.2">
      <c r="Y1076" s="219" t="s">
        <v>1625</v>
      </c>
      <c r="Z1076" s="219" t="s">
        <v>1626</v>
      </c>
      <c r="AA1076" s="219" t="s">
        <v>1371</v>
      </c>
      <c r="AB1076" s="219" t="s">
        <v>1372</v>
      </c>
      <c r="AC1076" s="219" t="str">
        <f>CONCATENATE(tPrihodKorisnik[[#This Row],[Vrsta prihoda]],tPrihodKorisnik[[#This Row],[Šifra budžetskog korisnika]])</f>
        <v>7231191024001</v>
      </c>
    </row>
    <row r="1077" spans="25:29" x14ac:dyDescent="0.2">
      <c r="Y1077" s="219" t="s">
        <v>1625</v>
      </c>
      <c r="Z1077" s="219" t="s">
        <v>1626</v>
      </c>
      <c r="AA1077" s="219" t="s">
        <v>567</v>
      </c>
      <c r="AB1077" s="219" t="s">
        <v>568</v>
      </c>
      <c r="AC1077" s="219" t="str">
        <f>CONCATENATE(tPrihodKorisnik[[#This Row],[Vrsta prihoda]],tPrihodKorisnik[[#This Row],[Šifra budžetskog korisnika]])</f>
        <v>7231191025001</v>
      </c>
    </row>
    <row r="1078" spans="25:29" x14ac:dyDescent="0.2">
      <c r="Y1078" s="219" t="s">
        <v>1625</v>
      </c>
      <c r="Z1078" s="219" t="s">
        <v>1626</v>
      </c>
      <c r="AA1078" s="219" t="s">
        <v>1373</v>
      </c>
      <c r="AB1078" s="219" t="s">
        <v>1374</v>
      </c>
      <c r="AC1078" s="219" t="str">
        <f>CONCATENATE(tPrihodKorisnik[[#This Row],[Vrsta prihoda]],tPrihodKorisnik[[#This Row],[Šifra budžetskog korisnika]])</f>
        <v>7231191026001</v>
      </c>
    </row>
    <row r="1079" spans="25:29" x14ac:dyDescent="0.2">
      <c r="Y1079" s="219" t="s">
        <v>1625</v>
      </c>
      <c r="Z1079" s="219" t="s">
        <v>1626</v>
      </c>
      <c r="AA1079" s="219" t="s">
        <v>1375</v>
      </c>
      <c r="AB1079" s="219" t="s">
        <v>1376</v>
      </c>
      <c r="AC1079" s="219" t="str">
        <f>CONCATENATE(tPrihodKorisnik[[#This Row],[Vrsta prihoda]],tPrihodKorisnik[[#This Row],[Šifra budžetskog korisnika]])</f>
        <v>7231191027001</v>
      </c>
    </row>
    <row r="1080" spans="25:29" x14ac:dyDescent="0.2">
      <c r="Y1080" s="219" t="s">
        <v>1625</v>
      </c>
      <c r="Z1080" s="219" t="s">
        <v>1626</v>
      </c>
      <c r="AA1080" s="219" t="s">
        <v>1381</v>
      </c>
      <c r="AB1080" s="219" t="s">
        <v>1382</v>
      </c>
      <c r="AC1080" s="219" t="str">
        <f>CONCATENATE(tPrihodKorisnik[[#This Row],[Vrsta prihoda]],tPrihodKorisnik[[#This Row],[Šifra budžetskog korisnika]])</f>
        <v>7231191041001</v>
      </c>
    </row>
    <row r="1081" spans="25:29" x14ac:dyDescent="0.2">
      <c r="Y1081" s="219" t="s">
        <v>1625</v>
      </c>
      <c r="Z1081" s="219" t="s">
        <v>1626</v>
      </c>
      <c r="AA1081" s="219" t="s">
        <v>1383</v>
      </c>
      <c r="AB1081" s="219" t="s">
        <v>1384</v>
      </c>
      <c r="AC1081" s="219" t="str">
        <f>CONCATENATE(tPrihodKorisnik[[#This Row],[Vrsta prihoda]],tPrihodKorisnik[[#This Row],[Šifra budžetskog korisnika]])</f>
        <v>7231191042001</v>
      </c>
    </row>
    <row r="1082" spans="25:29" x14ac:dyDescent="0.2">
      <c r="Y1082" s="219" t="s">
        <v>1625</v>
      </c>
      <c r="Z1082" s="219" t="s">
        <v>1626</v>
      </c>
      <c r="AA1082" s="219" t="s">
        <v>1385</v>
      </c>
      <c r="AB1082" s="219" t="s">
        <v>1386</v>
      </c>
      <c r="AC1082" s="219" t="str">
        <f>CONCATENATE(tPrihodKorisnik[[#This Row],[Vrsta prihoda]],tPrihodKorisnik[[#This Row],[Šifra budžetskog korisnika]])</f>
        <v>7231191043001</v>
      </c>
    </row>
    <row r="1083" spans="25:29" x14ac:dyDescent="0.2">
      <c r="Y1083" s="219" t="s">
        <v>1625</v>
      </c>
      <c r="Z1083" s="219" t="s">
        <v>1626</v>
      </c>
      <c r="AA1083" s="219" t="s">
        <v>1387</v>
      </c>
      <c r="AB1083" s="219" t="s">
        <v>1388</v>
      </c>
      <c r="AC1083" s="219" t="str">
        <f>CONCATENATE(tPrihodKorisnik[[#This Row],[Vrsta prihoda]],tPrihodKorisnik[[#This Row],[Šifra budžetskog korisnika]])</f>
        <v>7231191044001</v>
      </c>
    </row>
    <row r="1084" spans="25:29" x14ac:dyDescent="0.2">
      <c r="Y1084" s="219" t="s">
        <v>1625</v>
      </c>
      <c r="Z1084" s="219" t="s">
        <v>1626</v>
      </c>
      <c r="AA1084" s="219" t="s">
        <v>1389</v>
      </c>
      <c r="AB1084" s="219" t="s">
        <v>1390</v>
      </c>
      <c r="AC1084" s="219" t="str">
        <f>CONCATENATE(tPrihodKorisnik[[#This Row],[Vrsta prihoda]],tPrihodKorisnik[[#This Row],[Šifra budžetskog korisnika]])</f>
        <v>7231191045001</v>
      </c>
    </row>
    <row r="1085" spans="25:29" x14ac:dyDescent="0.2">
      <c r="Y1085" s="219" t="s">
        <v>1625</v>
      </c>
      <c r="Z1085" s="219" t="s">
        <v>1626</v>
      </c>
      <c r="AA1085" s="219" t="s">
        <v>1391</v>
      </c>
      <c r="AB1085" s="219" t="s">
        <v>1392</v>
      </c>
      <c r="AC1085" s="219" t="str">
        <f>CONCATENATE(tPrihodKorisnik[[#This Row],[Vrsta prihoda]],tPrihodKorisnik[[#This Row],[Šifra budžetskog korisnika]])</f>
        <v>7231191046001</v>
      </c>
    </row>
    <row r="1086" spans="25:29" x14ac:dyDescent="0.2">
      <c r="Y1086" s="219" t="s">
        <v>1625</v>
      </c>
      <c r="Z1086" s="219" t="s">
        <v>1626</v>
      </c>
      <c r="AA1086" s="219" t="s">
        <v>570</v>
      </c>
      <c r="AB1086" s="219" t="s">
        <v>571</v>
      </c>
      <c r="AC1086" s="219" t="str">
        <f>CONCATENATE(tPrihodKorisnik[[#This Row],[Vrsta prihoda]],tPrihodKorisnik[[#This Row],[Šifra budžetskog korisnika]])</f>
        <v>7231191048001</v>
      </c>
    </row>
    <row r="1087" spans="25:29" x14ac:dyDescent="0.2">
      <c r="Y1087" s="219" t="s">
        <v>1625</v>
      </c>
      <c r="Z1087" s="219" t="s">
        <v>1626</v>
      </c>
      <c r="AA1087" s="219" t="s">
        <v>573</v>
      </c>
      <c r="AB1087" s="219" t="s">
        <v>574</v>
      </c>
      <c r="AC1087" s="219" t="str">
        <f>CONCATENATE(tPrihodKorisnik[[#This Row],[Vrsta prihoda]],tPrihodKorisnik[[#This Row],[Šifra budžetskog korisnika]])</f>
        <v>7231191049001</v>
      </c>
    </row>
    <row r="1088" spans="25:29" x14ac:dyDescent="0.2">
      <c r="Y1088" s="219" t="s">
        <v>1625</v>
      </c>
      <c r="Z1088" s="219" t="s">
        <v>1626</v>
      </c>
      <c r="AA1088" s="219" t="s">
        <v>576</v>
      </c>
      <c r="AB1088" s="219" t="s">
        <v>577</v>
      </c>
      <c r="AC1088" s="219" t="str">
        <f>CONCATENATE(tPrihodKorisnik[[#This Row],[Vrsta prihoda]],tPrihodKorisnik[[#This Row],[Šifra budžetskog korisnika]])</f>
        <v>7231191050001</v>
      </c>
    </row>
    <row r="1089" spans="25:29" x14ac:dyDescent="0.2">
      <c r="Y1089" s="219" t="s">
        <v>1625</v>
      </c>
      <c r="Z1089" s="219" t="s">
        <v>1626</v>
      </c>
      <c r="AA1089" s="219" t="s">
        <v>579</v>
      </c>
      <c r="AB1089" s="219" t="s">
        <v>580</v>
      </c>
      <c r="AC1089" s="219" t="str">
        <f>CONCATENATE(tPrihodKorisnik[[#This Row],[Vrsta prihoda]],tPrihodKorisnik[[#This Row],[Šifra budžetskog korisnika]])</f>
        <v>7231191051001</v>
      </c>
    </row>
    <row r="1090" spans="25:29" x14ac:dyDescent="0.2">
      <c r="Y1090" s="219" t="s">
        <v>1625</v>
      </c>
      <c r="Z1090" s="219" t="s">
        <v>1626</v>
      </c>
      <c r="AA1090" s="219" t="s">
        <v>582</v>
      </c>
      <c r="AB1090" s="219" t="s">
        <v>583</v>
      </c>
      <c r="AC1090" s="219" t="str">
        <f>CONCATENATE(tPrihodKorisnik[[#This Row],[Vrsta prihoda]],tPrihodKorisnik[[#This Row],[Šifra budžetskog korisnika]])</f>
        <v>7231191052001</v>
      </c>
    </row>
    <row r="1091" spans="25:29" x14ac:dyDescent="0.2">
      <c r="Y1091" s="219" t="s">
        <v>1625</v>
      </c>
      <c r="Z1091" s="219" t="s">
        <v>1626</v>
      </c>
      <c r="AA1091" s="219" t="s">
        <v>1393</v>
      </c>
      <c r="AB1091" s="219" t="s">
        <v>1394</v>
      </c>
      <c r="AC1091" s="219" t="str">
        <f>CONCATENATE(tPrihodKorisnik[[#This Row],[Vrsta prihoda]],tPrihodKorisnik[[#This Row],[Šifra budžetskog korisnika]])</f>
        <v>7231191141001</v>
      </c>
    </row>
    <row r="1092" spans="25:29" x14ac:dyDescent="0.2">
      <c r="Y1092" s="219" t="s">
        <v>1625</v>
      </c>
      <c r="Z1092" s="219" t="s">
        <v>1626</v>
      </c>
      <c r="AA1092" s="219" t="s">
        <v>1395</v>
      </c>
      <c r="AB1092" s="219" t="s">
        <v>1396</v>
      </c>
      <c r="AC1092" s="219" t="str">
        <f>CONCATENATE(tPrihodKorisnik[[#This Row],[Vrsta prihoda]],tPrihodKorisnik[[#This Row],[Šifra budžetskog korisnika]])</f>
        <v>7231191242001</v>
      </c>
    </row>
    <row r="1093" spans="25:29" x14ac:dyDescent="0.2">
      <c r="Y1093" s="219" t="s">
        <v>1625</v>
      </c>
      <c r="Z1093" s="219" t="s">
        <v>1626</v>
      </c>
      <c r="AA1093" s="219" t="s">
        <v>1397</v>
      </c>
      <c r="AB1093" s="219" t="s">
        <v>1398</v>
      </c>
      <c r="AC1093" s="219" t="str">
        <f>CONCATENATE(tPrihodKorisnik[[#This Row],[Vrsta prihoda]],tPrihodKorisnik[[#This Row],[Šifra budžetskog korisnika]])</f>
        <v>7231191344001</v>
      </c>
    </row>
    <row r="1094" spans="25:29" x14ac:dyDescent="0.2">
      <c r="Y1094" s="219" t="s">
        <v>1625</v>
      </c>
      <c r="Z1094" s="219" t="s">
        <v>1626</v>
      </c>
      <c r="AA1094" s="219" t="s">
        <v>1399</v>
      </c>
      <c r="AB1094" s="219" t="s">
        <v>1400</v>
      </c>
      <c r="AC1094" s="219" t="str">
        <f>CONCATENATE(tPrihodKorisnik[[#This Row],[Vrsta prihoda]],tPrihodKorisnik[[#This Row],[Šifra budžetskog korisnika]])</f>
        <v>7231191445001</v>
      </c>
    </row>
    <row r="1095" spans="25:29" x14ac:dyDescent="0.2">
      <c r="Y1095" s="219" t="s">
        <v>1625</v>
      </c>
      <c r="Z1095" s="219" t="s">
        <v>1626</v>
      </c>
      <c r="AA1095" s="219" t="s">
        <v>1401</v>
      </c>
      <c r="AB1095" s="219" t="s">
        <v>1402</v>
      </c>
      <c r="AC1095" s="219" t="str">
        <f>CONCATENATE(tPrihodKorisnik[[#This Row],[Vrsta prihoda]],tPrihodKorisnik[[#This Row],[Šifra budžetskog korisnika]])</f>
        <v>7231191447001</v>
      </c>
    </row>
    <row r="1096" spans="25:29" x14ac:dyDescent="0.2">
      <c r="Y1096" s="219" t="s">
        <v>1625</v>
      </c>
      <c r="Z1096" s="219" t="s">
        <v>1626</v>
      </c>
      <c r="AA1096" s="219" t="s">
        <v>1413</v>
      </c>
      <c r="AB1096" s="219" t="s">
        <v>1414</v>
      </c>
      <c r="AC1096" s="219" t="str">
        <f>CONCATENATE(tPrihodKorisnik[[#This Row],[Vrsta prihoda]],tPrihodKorisnik[[#This Row],[Šifra budžetskog korisnika]])</f>
        <v>7231191548001</v>
      </c>
    </row>
    <row r="1097" spans="25:29" x14ac:dyDescent="0.2">
      <c r="Y1097" s="219" t="s">
        <v>1625</v>
      </c>
      <c r="Z1097" s="219" t="s">
        <v>1626</v>
      </c>
      <c r="AA1097" s="219" t="s">
        <v>1415</v>
      </c>
      <c r="AB1097" s="219" t="s">
        <v>1416</v>
      </c>
      <c r="AC1097" s="219" t="str">
        <f>CONCATENATE(tPrihodKorisnik[[#This Row],[Vrsta prihoda]],tPrihodKorisnik[[#This Row],[Šifra budžetskog korisnika]])</f>
        <v>7231191648001</v>
      </c>
    </row>
    <row r="1098" spans="25:29" x14ac:dyDescent="0.2">
      <c r="Y1098" s="219" t="s">
        <v>1625</v>
      </c>
      <c r="Z1098" s="219" t="s">
        <v>1626</v>
      </c>
      <c r="AA1098" s="219" t="s">
        <v>1417</v>
      </c>
      <c r="AB1098" s="219" t="s">
        <v>1418</v>
      </c>
      <c r="AC1098" s="219" t="str">
        <f>CONCATENATE(tPrihodKorisnik[[#This Row],[Vrsta prihoda]],tPrihodKorisnik[[#This Row],[Šifra budžetskog korisnika]])</f>
        <v>7231191855000</v>
      </c>
    </row>
    <row r="1099" spans="25:29" x14ac:dyDescent="0.2">
      <c r="Y1099" s="219" t="s">
        <v>1625</v>
      </c>
      <c r="Z1099" s="219" t="s">
        <v>1626</v>
      </c>
      <c r="AA1099" s="219" t="s">
        <v>1419</v>
      </c>
      <c r="AB1099" s="219" t="s">
        <v>1420</v>
      </c>
      <c r="AC1099" s="219" t="str">
        <f>CONCATENATE(tPrihodKorisnik[[#This Row],[Vrsta prihoda]],tPrihodKorisnik[[#This Row],[Šifra budžetskog korisnika]])</f>
        <v>7231191855001</v>
      </c>
    </row>
    <row r="1100" spans="25:29" x14ac:dyDescent="0.2">
      <c r="Y1100" s="219" t="s">
        <v>1625</v>
      </c>
      <c r="Z1100" s="219" t="s">
        <v>1626</v>
      </c>
      <c r="AA1100" s="219" t="s">
        <v>1421</v>
      </c>
      <c r="AB1100" s="219" t="s">
        <v>1422</v>
      </c>
      <c r="AC1100" s="219" t="str">
        <f>CONCATENATE(tPrihodKorisnik[[#This Row],[Vrsta prihoda]],tPrihodKorisnik[[#This Row],[Šifra budžetskog korisnika]])</f>
        <v>7231191855009</v>
      </c>
    </row>
    <row r="1101" spans="25:29" x14ac:dyDescent="0.2">
      <c r="Y1101" s="219" t="s">
        <v>1625</v>
      </c>
      <c r="Z1101" s="219" t="s">
        <v>1626</v>
      </c>
      <c r="AA1101" s="219" t="s">
        <v>1423</v>
      </c>
      <c r="AB1101" s="219" t="s">
        <v>1424</v>
      </c>
      <c r="AC1101" s="219" t="str">
        <f>CONCATENATE(tPrihodKorisnik[[#This Row],[Vrsta prihoda]],tPrihodKorisnik[[#This Row],[Šifra budžetskog korisnika]])</f>
        <v>7231191956001</v>
      </c>
    </row>
    <row r="1102" spans="25:29" x14ac:dyDescent="0.2">
      <c r="Y1102" s="219" t="s">
        <v>1625</v>
      </c>
      <c r="Z1102" s="219" t="s">
        <v>1626</v>
      </c>
      <c r="AA1102" s="219" t="s">
        <v>1425</v>
      </c>
      <c r="AB1102" s="219" t="s">
        <v>1426</v>
      </c>
      <c r="AC1102" s="219" t="str">
        <f>CONCATENATE(tPrihodKorisnik[[#This Row],[Vrsta prihoda]],tPrihodKorisnik[[#This Row],[Šifra budžetskog korisnika]])</f>
        <v>7231191957001</v>
      </c>
    </row>
    <row r="1103" spans="25:29" x14ac:dyDescent="0.2">
      <c r="Y1103" s="219" t="s">
        <v>1625</v>
      </c>
      <c r="Z1103" s="219" t="s">
        <v>1626</v>
      </c>
      <c r="AA1103" s="219" t="s">
        <v>1427</v>
      </c>
      <c r="AB1103" s="219" t="s">
        <v>1428</v>
      </c>
      <c r="AC1103" s="219" t="str">
        <f>CONCATENATE(tPrihodKorisnik[[#This Row],[Vrsta prihoda]],tPrihodKorisnik[[#This Row],[Šifra budžetskog korisnika]])</f>
        <v>7231192058001</v>
      </c>
    </row>
    <row r="1104" spans="25:29" x14ac:dyDescent="0.2">
      <c r="Y1104" s="219" t="s">
        <v>1625</v>
      </c>
      <c r="Z1104" s="219" t="s">
        <v>1626</v>
      </c>
      <c r="AA1104" s="219" t="s">
        <v>1429</v>
      </c>
      <c r="AB1104" s="219" t="s">
        <v>1430</v>
      </c>
      <c r="AC1104" s="219" t="str">
        <f>CONCATENATE(tPrihodKorisnik[[#This Row],[Vrsta prihoda]],tPrihodKorisnik[[#This Row],[Šifra budžetskog korisnika]])</f>
        <v>7231192159001</v>
      </c>
    </row>
    <row r="1105" spans="25:29" x14ac:dyDescent="0.2">
      <c r="Y1105" s="219" t="s">
        <v>1625</v>
      </c>
      <c r="Z1105" s="219" t="s">
        <v>1626</v>
      </c>
      <c r="AA1105" s="219" t="s">
        <v>1431</v>
      </c>
      <c r="AB1105" s="219" t="s">
        <v>1432</v>
      </c>
      <c r="AC1105" s="219" t="str">
        <f>CONCATENATE(tPrihodKorisnik[[#This Row],[Vrsta prihoda]],tPrihodKorisnik[[#This Row],[Šifra budžetskog korisnika]])</f>
        <v>7231192260001</v>
      </c>
    </row>
    <row r="1106" spans="25:29" x14ac:dyDescent="0.2">
      <c r="Y1106" s="219" t="s">
        <v>1625</v>
      </c>
      <c r="Z1106" s="219" t="s">
        <v>1626</v>
      </c>
      <c r="AA1106" s="219" t="s">
        <v>1433</v>
      </c>
      <c r="AB1106" s="219" t="s">
        <v>1434</v>
      </c>
      <c r="AC1106" s="219" t="str">
        <f>CONCATENATE(tPrihodKorisnik[[#This Row],[Vrsta prihoda]],tPrihodKorisnik[[#This Row],[Šifra budžetskog korisnika]])</f>
        <v>7231193170001</v>
      </c>
    </row>
    <row r="1107" spans="25:29" x14ac:dyDescent="0.2">
      <c r="Y1107" s="219" t="s">
        <v>1625</v>
      </c>
      <c r="Z1107" s="219" t="s">
        <v>1626</v>
      </c>
      <c r="AA1107" s="219" t="s">
        <v>782</v>
      </c>
      <c r="AB1107" s="219" t="s">
        <v>783</v>
      </c>
      <c r="AC1107" s="219" t="str">
        <f>CONCATENATE(tPrihodKorisnik[[#This Row],[Vrsta prihoda]],tPrihodKorisnik[[#This Row],[Šifra budžetskog korisnika]])</f>
        <v>7231190419002</v>
      </c>
    </row>
    <row r="1108" spans="25:29" x14ac:dyDescent="0.2">
      <c r="Y1108" s="219" t="s">
        <v>1625</v>
      </c>
      <c r="Z1108" s="219" t="s">
        <v>1626</v>
      </c>
      <c r="AA1108" s="219" t="s">
        <v>637</v>
      </c>
      <c r="AB1108" s="219" t="s">
        <v>638</v>
      </c>
      <c r="AC1108" s="219" t="str">
        <f>CONCATENATE(tPrihodKorisnik[[#This Row],[Vrsta prihoda]],tPrihodKorisnik[[#This Row],[Šifra budžetskog korisnika]])</f>
        <v>7231191078001</v>
      </c>
    </row>
    <row r="1109" spans="25:29" x14ac:dyDescent="0.2">
      <c r="Y1109" s="219" t="s">
        <v>1625</v>
      </c>
      <c r="Z1109" s="219" t="s">
        <v>1626</v>
      </c>
      <c r="AA1109" s="219" t="s">
        <v>1251</v>
      </c>
      <c r="AB1109" s="219" t="s">
        <v>1252</v>
      </c>
      <c r="AC1109" s="219" t="str">
        <f>CONCATENATE(tPrihodKorisnik[[#This Row],[Vrsta prihoda]],tPrihodKorisnik[[#This Row],[Šifra budžetskog korisnika]])</f>
        <v>7231190501001</v>
      </c>
    </row>
    <row r="1110" spans="25:29" x14ac:dyDescent="0.2">
      <c r="Y1110" s="219" t="s">
        <v>1625</v>
      </c>
      <c r="Z1110" s="219" t="s">
        <v>1626</v>
      </c>
      <c r="AA1110" s="219" t="s">
        <v>806</v>
      </c>
      <c r="AB1110" s="219" t="s">
        <v>807</v>
      </c>
      <c r="AC1110" s="219" t="str">
        <f>CONCATENATE(tPrihodKorisnik[[#This Row],[Vrsta prihoda]],tPrihodKorisnik[[#This Row],[Šifra budžetskog korisnika]])</f>
        <v>7231190101001</v>
      </c>
    </row>
    <row r="1111" spans="25:29" x14ac:dyDescent="0.2">
      <c r="Y1111" s="219" t="s">
        <v>1625</v>
      </c>
      <c r="Z1111" s="219" t="s">
        <v>1626</v>
      </c>
      <c r="AA1111" s="219" t="s">
        <v>808</v>
      </c>
      <c r="AB1111" s="219" t="s">
        <v>809</v>
      </c>
      <c r="AC1111" s="219" t="str">
        <f>CONCATENATE(tPrihodKorisnik[[#This Row],[Vrsta prihoda]],tPrihodKorisnik[[#This Row],[Šifra budžetskog korisnika]])</f>
        <v>7231190202001</v>
      </c>
    </row>
    <row r="1112" spans="25:29" x14ac:dyDescent="0.2">
      <c r="Y1112" s="219" t="s">
        <v>1625</v>
      </c>
      <c r="Z1112" s="219" t="s">
        <v>1626</v>
      </c>
      <c r="AA1112" s="219" t="s">
        <v>810</v>
      </c>
      <c r="AB1112" s="219" t="s">
        <v>811</v>
      </c>
      <c r="AC1112" s="219" t="str">
        <f>CONCATENATE(tPrihodKorisnik[[#This Row],[Vrsta prihoda]],tPrihodKorisnik[[#This Row],[Šifra budžetskog korisnika]])</f>
        <v>7231190204001</v>
      </c>
    </row>
    <row r="1113" spans="25:29" x14ac:dyDescent="0.2">
      <c r="Y1113" s="219" t="s">
        <v>1625</v>
      </c>
      <c r="Z1113" s="219" t="s">
        <v>1626</v>
      </c>
      <c r="AA1113" s="219" t="s">
        <v>824</v>
      </c>
      <c r="AB1113" s="219" t="s">
        <v>825</v>
      </c>
      <c r="AC1113" s="219" t="str">
        <f>CONCATENATE(tPrihodKorisnik[[#This Row],[Vrsta prihoda]],tPrihodKorisnik[[#This Row],[Šifra budžetskog korisnika]])</f>
        <v>7231190304001</v>
      </c>
    </row>
    <row r="1114" spans="25:29" x14ac:dyDescent="0.2">
      <c r="Y1114" s="219" t="s">
        <v>1625</v>
      </c>
      <c r="Z1114" s="219" t="s">
        <v>1626</v>
      </c>
      <c r="AA1114" s="219" t="s">
        <v>826</v>
      </c>
      <c r="AB1114" s="219" t="s">
        <v>827</v>
      </c>
      <c r="AC1114" s="219" t="str">
        <f>CONCATENATE(tPrihodKorisnik[[#This Row],[Vrsta prihoda]],tPrihodKorisnik[[#This Row],[Šifra budžetskog korisnika]])</f>
        <v>7231190405001</v>
      </c>
    </row>
    <row r="1115" spans="25:29" x14ac:dyDescent="0.2">
      <c r="Y1115" s="219" t="s">
        <v>1625</v>
      </c>
      <c r="Z1115" s="219" t="s">
        <v>1626</v>
      </c>
      <c r="AA1115" s="219" t="s">
        <v>828</v>
      </c>
      <c r="AB1115" s="219" t="s">
        <v>829</v>
      </c>
      <c r="AC1115" s="219" t="str">
        <f>CONCATENATE(tPrihodKorisnik[[#This Row],[Vrsta prihoda]],tPrihodKorisnik[[#This Row],[Šifra budžetskog korisnika]])</f>
        <v>7231190407001</v>
      </c>
    </row>
    <row r="1116" spans="25:29" x14ac:dyDescent="0.2">
      <c r="Y1116" s="219" t="s">
        <v>1625</v>
      </c>
      <c r="Z1116" s="219" t="s">
        <v>1626</v>
      </c>
      <c r="AA1116" s="219" t="s">
        <v>830</v>
      </c>
      <c r="AB1116" s="219" t="s">
        <v>831</v>
      </c>
      <c r="AC1116" s="219" t="str">
        <f>CONCATENATE(tPrihodKorisnik[[#This Row],[Vrsta prihoda]],tPrihodKorisnik[[#This Row],[Šifra budžetskog korisnika]])</f>
        <v>7231190411001</v>
      </c>
    </row>
    <row r="1117" spans="25:29" x14ac:dyDescent="0.2">
      <c r="Y1117" s="219" t="s">
        <v>1625</v>
      </c>
      <c r="Z1117" s="219" t="s">
        <v>1626</v>
      </c>
      <c r="AA1117" s="219" t="s">
        <v>832</v>
      </c>
      <c r="AB1117" s="219" t="s">
        <v>833</v>
      </c>
      <c r="AC1117" s="219" t="str">
        <f>CONCATENATE(tPrihodKorisnik[[#This Row],[Vrsta prihoda]],tPrihodKorisnik[[#This Row],[Šifra budžetskog korisnika]])</f>
        <v>7231190413001</v>
      </c>
    </row>
    <row r="1118" spans="25:29" x14ac:dyDescent="0.2">
      <c r="Y1118" s="219" t="s">
        <v>1625</v>
      </c>
      <c r="Z1118" s="219" t="s">
        <v>1626</v>
      </c>
      <c r="AA1118" s="219" t="s">
        <v>834</v>
      </c>
      <c r="AB1118" s="219" t="s">
        <v>835</v>
      </c>
      <c r="AC1118" s="219" t="str">
        <f>CONCATENATE(tPrihodKorisnik[[#This Row],[Vrsta prihoda]],tPrihodKorisnik[[#This Row],[Šifra budžetskog korisnika]])</f>
        <v>7231190414001</v>
      </c>
    </row>
    <row r="1119" spans="25:29" x14ac:dyDescent="0.2">
      <c r="Y1119" s="219" t="s">
        <v>1625</v>
      </c>
      <c r="Z1119" s="219" t="s">
        <v>1626</v>
      </c>
      <c r="AA1119" s="219" t="s">
        <v>836</v>
      </c>
      <c r="AB1119" s="219" t="s">
        <v>837</v>
      </c>
      <c r="AC1119" s="219" t="str">
        <f>CONCATENATE(tPrihodKorisnik[[#This Row],[Vrsta prihoda]],tPrihodKorisnik[[#This Row],[Šifra budžetskog korisnika]])</f>
        <v>7231190416001</v>
      </c>
    </row>
    <row r="1120" spans="25:29" x14ac:dyDescent="0.2">
      <c r="Y1120" s="219" t="s">
        <v>1625</v>
      </c>
      <c r="Z1120" s="219" t="s">
        <v>1626</v>
      </c>
      <c r="AA1120" s="219" t="s">
        <v>778</v>
      </c>
      <c r="AB1120" s="219" t="s">
        <v>779</v>
      </c>
      <c r="AC1120" s="219" t="str">
        <f>CONCATENATE(tPrihodKorisnik[[#This Row],[Vrsta prihoda]],tPrihodKorisnik[[#This Row],[Šifra budžetskog korisnika]])</f>
        <v>7231190419000</v>
      </c>
    </row>
    <row r="1121" spans="25:29" x14ac:dyDescent="0.2">
      <c r="Y1121" s="219" t="s">
        <v>1625</v>
      </c>
      <c r="Z1121" s="219" t="s">
        <v>1626</v>
      </c>
      <c r="AA1121" s="219" t="s">
        <v>780</v>
      </c>
      <c r="AB1121" s="219" t="s">
        <v>781</v>
      </c>
      <c r="AC1121" s="219" t="str">
        <f>CONCATENATE(tPrihodKorisnik[[#This Row],[Vrsta prihoda]],tPrihodKorisnik[[#This Row],[Šifra budžetskog korisnika]])</f>
        <v>7231190419001</v>
      </c>
    </row>
    <row r="1122" spans="25:29" x14ac:dyDescent="0.2">
      <c r="Y1122" s="219" t="s">
        <v>1625</v>
      </c>
      <c r="Z1122" s="219" t="s">
        <v>1626</v>
      </c>
      <c r="AA1122" s="219" t="s">
        <v>784</v>
      </c>
      <c r="AB1122" s="219" t="s">
        <v>785</v>
      </c>
      <c r="AC1122" s="219" t="str">
        <f>CONCATENATE(tPrihodKorisnik[[#This Row],[Vrsta prihoda]],tPrihodKorisnik[[#This Row],[Šifra budžetskog korisnika]])</f>
        <v>7231190419003</v>
      </c>
    </row>
    <row r="1123" spans="25:29" x14ac:dyDescent="0.2">
      <c r="Y1123" s="219" t="s">
        <v>1625</v>
      </c>
      <c r="Z1123" s="219" t="s">
        <v>1626</v>
      </c>
      <c r="AA1123" s="219" t="s">
        <v>786</v>
      </c>
      <c r="AB1123" s="219" t="s">
        <v>787</v>
      </c>
      <c r="AC1123" s="219" t="str">
        <f>CONCATENATE(tPrihodKorisnik[[#This Row],[Vrsta prihoda]],tPrihodKorisnik[[#This Row],[Šifra budžetskog korisnika]])</f>
        <v>7231190419004</v>
      </c>
    </row>
    <row r="1124" spans="25:29" x14ac:dyDescent="0.2">
      <c r="Y1124" s="219" t="s">
        <v>1625</v>
      </c>
      <c r="Z1124" s="219" t="s">
        <v>1626</v>
      </c>
      <c r="AA1124" s="219" t="s">
        <v>788</v>
      </c>
      <c r="AB1124" s="219" t="s">
        <v>789</v>
      </c>
      <c r="AC1124" s="219" t="str">
        <f>CONCATENATE(tPrihodKorisnik[[#This Row],[Vrsta prihoda]],tPrihodKorisnik[[#This Row],[Šifra budžetskog korisnika]])</f>
        <v>7231190419005</v>
      </c>
    </row>
    <row r="1125" spans="25:29" x14ac:dyDescent="0.2">
      <c r="Y1125" s="219" t="s">
        <v>1625</v>
      </c>
      <c r="Z1125" s="219" t="s">
        <v>1626</v>
      </c>
      <c r="AA1125" s="219" t="s">
        <v>790</v>
      </c>
      <c r="AB1125" s="219" t="s">
        <v>791</v>
      </c>
      <c r="AC1125" s="219" t="str">
        <f>CONCATENATE(tPrihodKorisnik[[#This Row],[Vrsta prihoda]],tPrihodKorisnik[[#This Row],[Šifra budžetskog korisnika]])</f>
        <v>7231190419006</v>
      </c>
    </row>
    <row r="1126" spans="25:29" x14ac:dyDescent="0.2">
      <c r="Y1126" s="219" t="s">
        <v>1625</v>
      </c>
      <c r="Z1126" s="219" t="s">
        <v>1626</v>
      </c>
      <c r="AA1126" s="219" t="s">
        <v>792</v>
      </c>
      <c r="AB1126" s="219" t="s">
        <v>793</v>
      </c>
      <c r="AC1126" s="219" t="str">
        <f>CONCATENATE(tPrihodKorisnik[[#This Row],[Vrsta prihoda]],tPrihodKorisnik[[#This Row],[Šifra budžetskog korisnika]])</f>
        <v>7231190419007</v>
      </c>
    </row>
    <row r="1127" spans="25:29" x14ac:dyDescent="0.2">
      <c r="Y1127" s="219" t="s">
        <v>1625</v>
      </c>
      <c r="Z1127" s="219" t="s">
        <v>1626</v>
      </c>
      <c r="AA1127" s="219" t="s">
        <v>796</v>
      </c>
      <c r="AB1127" s="219" t="s">
        <v>797</v>
      </c>
      <c r="AC1127" s="219" t="str">
        <f>CONCATENATE(tPrihodKorisnik[[#This Row],[Vrsta prihoda]],tPrihodKorisnik[[#This Row],[Šifra budžetskog korisnika]])</f>
        <v>7231191047001</v>
      </c>
    </row>
    <row r="1128" spans="25:29" x14ac:dyDescent="0.2">
      <c r="Y1128" s="219" t="s">
        <v>1625</v>
      </c>
      <c r="Z1128" s="219" t="s">
        <v>1626</v>
      </c>
      <c r="AA1128" s="219" t="s">
        <v>798</v>
      </c>
      <c r="AB1128" s="219" t="s">
        <v>799</v>
      </c>
      <c r="AC1128" s="219" t="str">
        <f>CONCATENATE(tPrihodKorisnik[[#This Row],[Vrsta prihoda]],tPrihodKorisnik[[#This Row],[Šifra budžetskog korisnika]])</f>
        <v>7231191053001</v>
      </c>
    </row>
    <row r="1129" spans="25:29" x14ac:dyDescent="0.2">
      <c r="Y1129" s="219" t="s">
        <v>1625</v>
      </c>
      <c r="Z1129" s="219" t="s">
        <v>1626</v>
      </c>
      <c r="AA1129" s="219" t="s">
        <v>800</v>
      </c>
      <c r="AB1129" s="219" t="s">
        <v>801</v>
      </c>
      <c r="AC1129" s="219" t="str">
        <f>CONCATENATE(tPrihodKorisnik[[#This Row],[Vrsta prihoda]],tPrihodKorisnik[[#This Row],[Šifra budžetskog korisnika]])</f>
        <v>7231191855014</v>
      </c>
    </row>
    <row r="1130" spans="25:29" x14ac:dyDescent="0.2">
      <c r="Y1130" s="219" t="s">
        <v>1625</v>
      </c>
      <c r="Z1130" s="219" t="s">
        <v>1626</v>
      </c>
      <c r="AA1130" s="219" t="s">
        <v>802</v>
      </c>
      <c r="AB1130" s="219" t="s">
        <v>803</v>
      </c>
      <c r="AC1130" s="219" t="str">
        <f>CONCATENATE(tPrihodKorisnik[[#This Row],[Vrsta prihoda]],tPrihodKorisnik[[#This Row],[Šifra budžetskog korisnika]])</f>
        <v>7231191855015</v>
      </c>
    </row>
    <row r="1131" spans="25:29" x14ac:dyDescent="0.2">
      <c r="Y1131" s="219" t="s">
        <v>1625</v>
      </c>
      <c r="Z1131" s="219" t="s">
        <v>1626</v>
      </c>
      <c r="AA1131" s="219" t="s">
        <v>804</v>
      </c>
      <c r="AB1131" s="219" t="s">
        <v>805</v>
      </c>
      <c r="AC1131" s="219" t="str">
        <f>CONCATENATE(tPrihodKorisnik[[#This Row],[Vrsta prihoda]],tPrihodKorisnik[[#This Row],[Šifra budžetskog korisnika]])</f>
        <v>7231193710001</v>
      </c>
    </row>
    <row r="1132" spans="25:29" x14ac:dyDescent="0.2">
      <c r="Y1132" s="219" t="s">
        <v>1625</v>
      </c>
      <c r="Z1132" s="219" t="s">
        <v>1626</v>
      </c>
      <c r="AA1132" s="219" t="s">
        <v>585</v>
      </c>
      <c r="AB1132" s="219" t="s">
        <v>586</v>
      </c>
      <c r="AC1132" s="219" t="str">
        <f>CONCATENATE(tPrihodKorisnik[[#This Row],[Vrsta prihoda]],tPrihodKorisnik[[#This Row],[Šifra budžetskog korisnika]])</f>
        <v>7231191060001</v>
      </c>
    </row>
    <row r="1133" spans="25:29" x14ac:dyDescent="0.2">
      <c r="Y1133" s="219" t="s">
        <v>1625</v>
      </c>
      <c r="Z1133" s="219" t="s">
        <v>1626</v>
      </c>
      <c r="AA1133" s="219" t="s">
        <v>588</v>
      </c>
      <c r="AB1133" s="219" t="s">
        <v>589</v>
      </c>
      <c r="AC1133" s="219" t="str">
        <f>CONCATENATE(tPrihodKorisnik[[#This Row],[Vrsta prihoda]],tPrihodKorisnik[[#This Row],[Šifra budžetskog korisnika]])</f>
        <v>7231191061001</v>
      </c>
    </row>
    <row r="1134" spans="25:29" x14ac:dyDescent="0.2">
      <c r="Y1134" s="219" t="s">
        <v>1625</v>
      </c>
      <c r="Z1134" s="219" t="s">
        <v>1626</v>
      </c>
      <c r="AA1134" s="219" t="s">
        <v>591</v>
      </c>
      <c r="AB1134" s="219" t="s">
        <v>592</v>
      </c>
      <c r="AC1134" s="219" t="str">
        <f>CONCATENATE(tPrihodKorisnik[[#This Row],[Vrsta prihoda]],tPrihodKorisnik[[#This Row],[Šifra budžetskog korisnika]])</f>
        <v>7231191062001</v>
      </c>
    </row>
    <row r="1135" spans="25:29" x14ac:dyDescent="0.2">
      <c r="Y1135" s="219" t="s">
        <v>1625</v>
      </c>
      <c r="Z1135" s="219" t="s">
        <v>1626</v>
      </c>
      <c r="AA1135" s="219" t="s">
        <v>594</v>
      </c>
      <c r="AB1135" s="219" t="s">
        <v>595</v>
      </c>
      <c r="AC1135" s="219" t="str">
        <f>CONCATENATE(tPrihodKorisnik[[#This Row],[Vrsta prihoda]],tPrihodKorisnik[[#This Row],[Šifra budžetskog korisnika]])</f>
        <v>7231191063001</v>
      </c>
    </row>
    <row r="1136" spans="25:29" x14ac:dyDescent="0.2">
      <c r="Y1136" s="219" t="s">
        <v>1625</v>
      </c>
      <c r="Z1136" s="219" t="s">
        <v>1626</v>
      </c>
      <c r="AA1136" s="219" t="s">
        <v>597</v>
      </c>
      <c r="AB1136" s="219" t="s">
        <v>598</v>
      </c>
      <c r="AC1136" s="219" t="str">
        <f>CONCATENATE(tPrihodKorisnik[[#This Row],[Vrsta prihoda]],tPrihodKorisnik[[#This Row],[Šifra budžetskog korisnika]])</f>
        <v>7231191064001</v>
      </c>
    </row>
    <row r="1137" spans="25:29" x14ac:dyDescent="0.2">
      <c r="Y1137" s="219" t="s">
        <v>1625</v>
      </c>
      <c r="Z1137" s="219" t="s">
        <v>1626</v>
      </c>
      <c r="AA1137" s="219" t="s">
        <v>599</v>
      </c>
      <c r="AB1137" s="219" t="s">
        <v>600</v>
      </c>
      <c r="AC1137" s="219" t="str">
        <f>CONCATENATE(tPrihodKorisnik[[#This Row],[Vrsta prihoda]],tPrihodKorisnik[[#This Row],[Šifra budžetskog korisnika]])</f>
        <v>7231191065001</v>
      </c>
    </row>
    <row r="1138" spans="25:29" x14ac:dyDescent="0.2">
      <c r="Y1138" s="219" t="s">
        <v>1625</v>
      </c>
      <c r="Z1138" s="219" t="s">
        <v>1626</v>
      </c>
      <c r="AA1138" s="219" t="s">
        <v>601</v>
      </c>
      <c r="AB1138" s="219" t="s">
        <v>602</v>
      </c>
      <c r="AC1138" s="219" t="str">
        <f>CONCATENATE(tPrihodKorisnik[[#This Row],[Vrsta prihoda]],tPrihodKorisnik[[#This Row],[Šifra budžetskog korisnika]])</f>
        <v>7231191066001</v>
      </c>
    </row>
    <row r="1139" spans="25:29" x14ac:dyDescent="0.2">
      <c r="Y1139" s="219" t="s">
        <v>1625</v>
      </c>
      <c r="Z1139" s="219" t="s">
        <v>1626</v>
      </c>
      <c r="AA1139" s="219" t="s">
        <v>604</v>
      </c>
      <c r="AB1139" s="219" t="s">
        <v>605</v>
      </c>
      <c r="AC1139" s="219" t="str">
        <f>CONCATENATE(tPrihodKorisnik[[#This Row],[Vrsta prihoda]],tPrihodKorisnik[[#This Row],[Šifra budžetskog korisnika]])</f>
        <v>7231191067001</v>
      </c>
    </row>
    <row r="1140" spans="25:29" x14ac:dyDescent="0.2">
      <c r="Y1140" s="219" t="s">
        <v>1625</v>
      </c>
      <c r="Z1140" s="219" t="s">
        <v>1626</v>
      </c>
      <c r="AA1140" s="219" t="s">
        <v>607</v>
      </c>
      <c r="AB1140" s="219" t="s">
        <v>608</v>
      </c>
      <c r="AC1140" s="219" t="str">
        <f>CONCATENATE(tPrihodKorisnik[[#This Row],[Vrsta prihoda]],tPrihodKorisnik[[#This Row],[Šifra budžetskog korisnika]])</f>
        <v>7231191068001</v>
      </c>
    </row>
    <row r="1141" spans="25:29" x14ac:dyDescent="0.2">
      <c r="Y1141" s="219" t="s">
        <v>1625</v>
      </c>
      <c r="Z1141" s="219" t="s">
        <v>1626</v>
      </c>
      <c r="AA1141" s="219" t="s">
        <v>610</v>
      </c>
      <c r="AB1141" s="219" t="s">
        <v>611</v>
      </c>
      <c r="AC1141" s="219" t="str">
        <f>CONCATENATE(tPrihodKorisnik[[#This Row],[Vrsta prihoda]],tPrihodKorisnik[[#This Row],[Šifra budžetskog korisnika]])</f>
        <v>7231191069001</v>
      </c>
    </row>
    <row r="1142" spans="25:29" x14ac:dyDescent="0.2">
      <c r="Y1142" s="219" t="s">
        <v>1625</v>
      </c>
      <c r="Z1142" s="219" t="s">
        <v>1626</v>
      </c>
      <c r="AA1142" s="219" t="s">
        <v>613</v>
      </c>
      <c r="AB1142" s="219" t="s">
        <v>614</v>
      </c>
      <c r="AC1142" s="219" t="str">
        <f>CONCATENATE(tPrihodKorisnik[[#This Row],[Vrsta prihoda]],tPrihodKorisnik[[#This Row],[Šifra budžetskog korisnika]])</f>
        <v>7231191070001</v>
      </c>
    </row>
    <row r="1143" spans="25:29" x14ac:dyDescent="0.2">
      <c r="Y1143" s="219" t="s">
        <v>1625</v>
      </c>
      <c r="Z1143" s="219" t="s">
        <v>1626</v>
      </c>
      <c r="AA1143" s="219" t="s">
        <v>616</v>
      </c>
      <c r="AB1143" s="219" t="s">
        <v>617</v>
      </c>
      <c r="AC1143" s="219" t="str">
        <f>CONCATENATE(tPrihodKorisnik[[#This Row],[Vrsta prihoda]],tPrihodKorisnik[[#This Row],[Šifra budžetskog korisnika]])</f>
        <v>7231191071001</v>
      </c>
    </row>
    <row r="1144" spans="25:29" x14ac:dyDescent="0.2">
      <c r="Y1144" s="219" t="s">
        <v>1625</v>
      </c>
      <c r="Z1144" s="219" t="s">
        <v>1626</v>
      </c>
      <c r="AA1144" s="219" t="s">
        <v>619</v>
      </c>
      <c r="AB1144" s="219" t="s">
        <v>620</v>
      </c>
      <c r="AC1144" s="219" t="str">
        <f>CONCATENATE(tPrihodKorisnik[[#This Row],[Vrsta prihoda]],tPrihodKorisnik[[#This Row],[Šifra budžetskog korisnika]])</f>
        <v>7231191072001</v>
      </c>
    </row>
    <row r="1145" spans="25:29" x14ac:dyDescent="0.2">
      <c r="Y1145" s="219" t="s">
        <v>1625</v>
      </c>
      <c r="Z1145" s="219" t="s">
        <v>1626</v>
      </c>
      <c r="AA1145" s="219" t="s">
        <v>622</v>
      </c>
      <c r="AB1145" s="219" t="s">
        <v>623</v>
      </c>
      <c r="AC1145" s="219" t="str">
        <f>CONCATENATE(tPrihodKorisnik[[#This Row],[Vrsta prihoda]],tPrihodKorisnik[[#This Row],[Šifra budžetskog korisnika]])</f>
        <v>7231191073001</v>
      </c>
    </row>
    <row r="1146" spans="25:29" x14ac:dyDescent="0.2">
      <c r="Y1146" s="219" t="s">
        <v>1625</v>
      </c>
      <c r="Z1146" s="219" t="s">
        <v>1626</v>
      </c>
      <c r="AA1146" s="219" t="s">
        <v>625</v>
      </c>
      <c r="AB1146" s="219" t="s">
        <v>626</v>
      </c>
      <c r="AC1146" s="219" t="str">
        <f>CONCATENATE(tPrihodKorisnik[[#This Row],[Vrsta prihoda]],tPrihodKorisnik[[#This Row],[Šifra budžetskog korisnika]])</f>
        <v>7231191074001</v>
      </c>
    </row>
    <row r="1147" spans="25:29" x14ac:dyDescent="0.2">
      <c r="Y1147" s="219" t="s">
        <v>1625</v>
      </c>
      <c r="Z1147" s="219" t="s">
        <v>1626</v>
      </c>
      <c r="AA1147" s="219" t="s">
        <v>628</v>
      </c>
      <c r="AB1147" s="219" t="s">
        <v>629</v>
      </c>
      <c r="AC1147" s="219" t="str">
        <f>CONCATENATE(tPrihodKorisnik[[#This Row],[Vrsta prihoda]],tPrihodKorisnik[[#This Row],[Šifra budžetskog korisnika]])</f>
        <v>7231191075001</v>
      </c>
    </row>
    <row r="1148" spans="25:29" x14ac:dyDescent="0.2">
      <c r="Y1148" s="219" t="s">
        <v>1625</v>
      </c>
      <c r="Z1148" s="219" t="s">
        <v>1626</v>
      </c>
      <c r="AA1148" s="219" t="s">
        <v>631</v>
      </c>
      <c r="AB1148" s="219" t="s">
        <v>632</v>
      </c>
      <c r="AC1148" s="219" t="str">
        <f>CONCATENATE(tPrihodKorisnik[[#This Row],[Vrsta prihoda]],tPrihodKorisnik[[#This Row],[Šifra budžetskog korisnika]])</f>
        <v>7231191076001</v>
      </c>
    </row>
    <row r="1149" spans="25:29" x14ac:dyDescent="0.2">
      <c r="Y1149" s="219" t="s">
        <v>1625</v>
      </c>
      <c r="Z1149" s="219" t="s">
        <v>1626</v>
      </c>
      <c r="AA1149" s="219" t="s">
        <v>634</v>
      </c>
      <c r="AB1149" s="219" t="s">
        <v>635</v>
      </c>
      <c r="AC1149" s="219" t="str">
        <f>CONCATENATE(tPrihodKorisnik[[#This Row],[Vrsta prihoda]],tPrihodKorisnik[[#This Row],[Šifra budžetskog korisnika]])</f>
        <v>7231191077001</v>
      </c>
    </row>
    <row r="1150" spans="25:29" x14ac:dyDescent="0.2">
      <c r="Y1150" s="219" t="s">
        <v>1625</v>
      </c>
      <c r="Z1150" s="219" t="s">
        <v>1626</v>
      </c>
      <c r="AA1150" s="219" t="s">
        <v>838</v>
      </c>
      <c r="AB1150" s="219" t="s">
        <v>839</v>
      </c>
      <c r="AC1150" s="219" t="str">
        <f>CONCATENATE(tPrihodKorisnik[[#This Row],[Vrsta prihoda]],tPrihodKorisnik[[#This Row],[Šifra budžetskog korisnika]])</f>
        <v>7231190417001</v>
      </c>
    </row>
    <row r="1151" spans="25:29" x14ac:dyDescent="0.2">
      <c r="Y1151" s="219" t="s">
        <v>1625</v>
      </c>
      <c r="Z1151" s="219" t="s">
        <v>1626</v>
      </c>
      <c r="AA1151" s="219" t="s">
        <v>842</v>
      </c>
      <c r="AB1151" s="219" t="s">
        <v>843</v>
      </c>
      <c r="AC1151" s="219" t="str">
        <f>CONCATENATE(tPrihodKorisnik[[#This Row],[Vrsta prihoda]],tPrihodKorisnik[[#This Row],[Šifra budžetskog korisnika]])</f>
        <v>7231190712101</v>
      </c>
    </row>
    <row r="1152" spans="25:29" x14ac:dyDescent="0.2">
      <c r="Y1152" s="219" t="s">
        <v>1625</v>
      </c>
      <c r="Z1152" s="219" t="s">
        <v>1626</v>
      </c>
      <c r="AA1152" s="219" t="s">
        <v>844</v>
      </c>
      <c r="AB1152" s="219" t="s">
        <v>845</v>
      </c>
      <c r="AC1152" s="219" t="str">
        <f>CONCATENATE(tPrihodKorisnik[[#This Row],[Vrsta prihoda]],tPrihodKorisnik[[#This Row],[Šifra budžetskog korisnika]])</f>
        <v>7231190712102</v>
      </c>
    </row>
    <row r="1153" spans="25:29" x14ac:dyDescent="0.2">
      <c r="Y1153" s="219" t="s">
        <v>1625</v>
      </c>
      <c r="Z1153" s="219" t="s">
        <v>1626</v>
      </c>
      <c r="AA1153" s="219" t="s">
        <v>846</v>
      </c>
      <c r="AB1153" s="219" t="s">
        <v>847</v>
      </c>
      <c r="AC1153" s="219" t="str">
        <f>CONCATENATE(tPrihodKorisnik[[#This Row],[Vrsta prihoda]],tPrihodKorisnik[[#This Row],[Šifra budžetskog korisnika]])</f>
        <v>7231190712103</v>
      </c>
    </row>
    <row r="1154" spans="25:29" x14ac:dyDescent="0.2">
      <c r="Y1154" s="219" t="s">
        <v>1625</v>
      </c>
      <c r="Z1154" s="219" t="s">
        <v>1626</v>
      </c>
      <c r="AA1154" s="219" t="s">
        <v>848</v>
      </c>
      <c r="AB1154" s="219" t="s">
        <v>849</v>
      </c>
      <c r="AC1154" s="219" t="str">
        <f>CONCATENATE(tPrihodKorisnik[[#This Row],[Vrsta prihoda]],tPrihodKorisnik[[#This Row],[Šifra budžetskog korisnika]])</f>
        <v>7231190712104</v>
      </c>
    </row>
    <row r="1155" spans="25:29" x14ac:dyDescent="0.2">
      <c r="Y1155" s="219" t="s">
        <v>1625</v>
      </c>
      <c r="Z1155" s="219" t="s">
        <v>1626</v>
      </c>
      <c r="AA1155" s="219" t="s">
        <v>850</v>
      </c>
      <c r="AB1155" s="219" t="s">
        <v>851</v>
      </c>
      <c r="AC1155" s="219" t="str">
        <f>CONCATENATE(tPrihodKorisnik[[#This Row],[Vrsta prihoda]],tPrihodKorisnik[[#This Row],[Šifra budžetskog korisnika]])</f>
        <v>7231190712107</v>
      </c>
    </row>
    <row r="1156" spans="25:29" x14ac:dyDescent="0.2">
      <c r="Y1156" s="219" t="s">
        <v>1625</v>
      </c>
      <c r="Z1156" s="219" t="s">
        <v>1626</v>
      </c>
      <c r="AA1156" s="219" t="s">
        <v>1493</v>
      </c>
      <c r="AB1156" s="219" t="s">
        <v>1494</v>
      </c>
      <c r="AC1156" s="219" t="str">
        <f>CONCATENATE(tPrihodKorisnik[[#This Row],[Vrsta prihoda]],tPrihodKorisnik[[#This Row],[Šifra budžetskog korisnika]])</f>
        <v>7231190712000</v>
      </c>
    </row>
    <row r="1157" spans="25:29" x14ac:dyDescent="0.2">
      <c r="Y1157" s="219" t="s">
        <v>1625</v>
      </c>
      <c r="Z1157" s="219" t="s">
        <v>1626</v>
      </c>
      <c r="AA1157" s="219" t="s">
        <v>840</v>
      </c>
      <c r="AB1157" s="219" t="s">
        <v>841</v>
      </c>
      <c r="AC1157" s="219" t="str">
        <f>CONCATENATE(tPrihodKorisnik[[#This Row],[Vrsta prihoda]],tPrihodKorisnik[[#This Row],[Šifra budžetskog korisnika]])</f>
        <v>7231190712100</v>
      </c>
    </row>
    <row r="1158" spans="25:29" x14ac:dyDescent="0.2">
      <c r="Y1158" s="219" t="s">
        <v>1625</v>
      </c>
      <c r="Z1158" s="219" t="s">
        <v>1626</v>
      </c>
      <c r="AA1158" s="219" t="s">
        <v>1461</v>
      </c>
      <c r="AB1158" s="219" t="s">
        <v>1462</v>
      </c>
      <c r="AC1158" s="219" t="str">
        <f>CONCATENATE(tPrihodKorisnik[[#This Row],[Vrsta prihoda]],tPrihodKorisnik[[#This Row],[Šifra budžetskog korisnika]])</f>
        <v>7231190712111</v>
      </c>
    </row>
    <row r="1159" spans="25:29" x14ac:dyDescent="0.2">
      <c r="Y1159" s="219" t="s">
        <v>1625</v>
      </c>
      <c r="Z1159" s="219" t="s">
        <v>1626</v>
      </c>
      <c r="AA1159" s="219" t="s">
        <v>1463</v>
      </c>
      <c r="AB1159" s="219" t="s">
        <v>1464</v>
      </c>
      <c r="AC1159" s="219" t="str">
        <f>CONCATENATE(tPrihodKorisnik[[#This Row],[Vrsta prihoda]],tPrihodKorisnik[[#This Row],[Šifra budžetskog korisnika]])</f>
        <v>7231190712243</v>
      </c>
    </row>
    <row r="1160" spans="25:29" x14ac:dyDescent="0.2">
      <c r="Y1160" s="219" t="s">
        <v>1625</v>
      </c>
      <c r="Z1160" s="219" t="s">
        <v>1626</v>
      </c>
      <c r="AA1160" s="219" t="s">
        <v>1465</v>
      </c>
      <c r="AB1160" s="219" t="s">
        <v>1466</v>
      </c>
      <c r="AC1160" s="219" t="str">
        <f>CONCATENATE(tPrihodKorisnik[[#This Row],[Vrsta prihoda]],tPrihodKorisnik[[#This Row],[Šifra budžetskog korisnika]])</f>
        <v>7231190712244</v>
      </c>
    </row>
    <row r="1161" spans="25:29" x14ac:dyDescent="0.2">
      <c r="Y1161" s="219" t="s">
        <v>1625</v>
      </c>
      <c r="Z1161" s="219" t="s">
        <v>1626</v>
      </c>
      <c r="AA1161" s="219" t="s">
        <v>1467</v>
      </c>
      <c r="AB1161" s="219" t="s">
        <v>1468</v>
      </c>
      <c r="AC1161" s="219" t="str">
        <f>CONCATENATE(tPrihodKorisnik[[#This Row],[Vrsta prihoda]],tPrihodKorisnik[[#This Row],[Šifra budžetskog korisnika]])</f>
        <v>7231190712246</v>
      </c>
    </row>
    <row r="1162" spans="25:29" x14ac:dyDescent="0.2">
      <c r="Y1162" s="219" t="s">
        <v>1625</v>
      </c>
      <c r="Z1162" s="219" t="s">
        <v>1626</v>
      </c>
      <c r="AA1162" s="219" t="s">
        <v>1469</v>
      </c>
      <c r="AB1162" s="219" t="s">
        <v>1468</v>
      </c>
      <c r="AC1162" s="219" t="str">
        <f>CONCATENATE(tPrihodKorisnik[[#This Row],[Vrsta prihoda]],tPrihodKorisnik[[#This Row],[Šifra budžetskog korisnika]])</f>
        <v>7231190712322</v>
      </c>
    </row>
    <row r="1163" spans="25:29" x14ac:dyDescent="0.2">
      <c r="Y1163" s="219" t="s">
        <v>1625</v>
      </c>
      <c r="Z1163" s="219" t="s">
        <v>1626</v>
      </c>
      <c r="AA1163" s="219" t="s">
        <v>1470</v>
      </c>
      <c r="AB1163" s="219" t="s">
        <v>1471</v>
      </c>
      <c r="AC1163" s="219" t="str">
        <f>CONCATENATE(tPrihodKorisnik[[#This Row],[Vrsta prihoda]],tPrihodKorisnik[[#This Row],[Šifra budžetskog korisnika]])</f>
        <v>7231190712421</v>
      </c>
    </row>
    <row r="1164" spans="25:29" x14ac:dyDescent="0.2">
      <c r="Y1164" s="219" t="s">
        <v>1625</v>
      </c>
      <c r="Z1164" s="219" t="s">
        <v>1626</v>
      </c>
      <c r="AA1164" s="219" t="s">
        <v>1472</v>
      </c>
      <c r="AB1164" s="219" t="s">
        <v>1473</v>
      </c>
      <c r="AC1164" s="219" t="str">
        <f>CONCATENATE(tPrihodKorisnik[[#This Row],[Vrsta prihoda]],tPrihodKorisnik[[#This Row],[Šifra budžetskog korisnika]])</f>
        <v>7231190712422</v>
      </c>
    </row>
    <row r="1165" spans="25:29" x14ac:dyDescent="0.2">
      <c r="Y1165" s="219" t="s">
        <v>1625</v>
      </c>
      <c r="Z1165" s="219" t="s">
        <v>1626</v>
      </c>
      <c r="AA1165" s="219" t="s">
        <v>1474</v>
      </c>
      <c r="AB1165" s="219" t="s">
        <v>1475</v>
      </c>
      <c r="AC1165" s="219" t="str">
        <f>CONCATENATE(tPrihodKorisnik[[#This Row],[Vrsta prihoda]],tPrihodKorisnik[[#This Row],[Šifra budžetskog korisnika]])</f>
        <v>7231190712423</v>
      </c>
    </row>
    <row r="1166" spans="25:29" x14ac:dyDescent="0.2">
      <c r="Y1166" s="219" t="s">
        <v>1625</v>
      </c>
      <c r="Z1166" s="219" t="s">
        <v>1626</v>
      </c>
      <c r="AA1166" s="219" t="s">
        <v>1476</v>
      </c>
      <c r="AB1166" s="219" t="s">
        <v>1468</v>
      </c>
      <c r="AC1166" s="219" t="str">
        <f>CONCATENATE(tPrihodKorisnik[[#This Row],[Vrsta prihoda]],tPrihodKorisnik[[#This Row],[Šifra budžetskog korisnika]])</f>
        <v>7231190712526</v>
      </c>
    </row>
    <row r="1167" spans="25:29" x14ac:dyDescent="0.2">
      <c r="Y1167" s="219" t="s">
        <v>1625</v>
      </c>
      <c r="Z1167" s="219" t="s">
        <v>1626</v>
      </c>
      <c r="AA1167" s="219" t="s">
        <v>1477</v>
      </c>
      <c r="AB1167" s="219" t="s">
        <v>1478</v>
      </c>
      <c r="AC1167" s="219" t="str">
        <f>CONCATENATE(tPrihodKorisnik[[#This Row],[Vrsta prihoda]],tPrihodKorisnik[[#This Row],[Šifra budžetskog korisnika]])</f>
        <v>7231190712527</v>
      </c>
    </row>
    <row r="1168" spans="25:29" x14ac:dyDescent="0.2">
      <c r="Y1168" s="219" t="s">
        <v>1625</v>
      </c>
      <c r="Z1168" s="219" t="s">
        <v>1626</v>
      </c>
      <c r="AA1168" s="219" t="s">
        <v>1479</v>
      </c>
      <c r="AB1168" s="219" t="s">
        <v>1468</v>
      </c>
      <c r="AC1168" s="219" t="str">
        <f>CONCATENATE(tPrihodKorisnik[[#This Row],[Vrsta prihoda]],tPrihodKorisnik[[#This Row],[Šifra budžetskog korisnika]])</f>
        <v>7231190712616</v>
      </c>
    </row>
    <row r="1169" spans="25:29" x14ac:dyDescent="0.2">
      <c r="Y1169" s="219" t="s">
        <v>1625</v>
      </c>
      <c r="Z1169" s="219" t="s">
        <v>1626</v>
      </c>
      <c r="AA1169" s="219" t="s">
        <v>1480</v>
      </c>
      <c r="AB1169" s="219" t="s">
        <v>1478</v>
      </c>
      <c r="AC1169" s="219" t="str">
        <f>CONCATENATE(tPrihodKorisnik[[#This Row],[Vrsta prihoda]],tPrihodKorisnik[[#This Row],[Šifra budžetskog korisnika]])</f>
        <v>7231190712617</v>
      </c>
    </row>
    <row r="1170" spans="25:29" x14ac:dyDescent="0.2">
      <c r="Y1170" s="219" t="s">
        <v>1625</v>
      </c>
      <c r="Z1170" s="219" t="s">
        <v>1626</v>
      </c>
      <c r="AA1170" s="219" t="s">
        <v>852</v>
      </c>
      <c r="AB1170" s="219" t="s">
        <v>853</v>
      </c>
      <c r="AC1170" s="219" t="str">
        <f>CONCATENATE(tPrihodKorisnik[[#This Row],[Vrsta prihoda]],tPrihodKorisnik[[#This Row],[Šifra budžetskog korisnika]])</f>
        <v>7231190712108</v>
      </c>
    </row>
    <row r="1171" spans="25:29" x14ac:dyDescent="0.2">
      <c r="Y1171" s="219" t="s">
        <v>1625</v>
      </c>
      <c r="Z1171" s="219" t="s">
        <v>1626</v>
      </c>
      <c r="AA1171" s="219" t="s">
        <v>854</v>
      </c>
      <c r="AB1171" s="219" t="s">
        <v>855</v>
      </c>
      <c r="AC1171" s="219" t="str">
        <f>CONCATENATE(tPrihodKorisnik[[#This Row],[Vrsta prihoda]],tPrihodKorisnik[[#This Row],[Šifra budžetskog korisnika]])</f>
        <v>7231190712109</v>
      </c>
    </row>
    <row r="1172" spans="25:29" x14ac:dyDescent="0.2">
      <c r="Y1172" s="219" t="s">
        <v>1625</v>
      </c>
      <c r="Z1172" s="219" t="s">
        <v>1626</v>
      </c>
      <c r="AA1172" s="219" t="s">
        <v>856</v>
      </c>
      <c r="AB1172" s="219" t="s">
        <v>857</v>
      </c>
      <c r="AC1172" s="219" t="str">
        <f>CONCATENATE(tPrihodKorisnik[[#This Row],[Vrsta prihoda]],tPrihodKorisnik[[#This Row],[Šifra budžetskog korisnika]])</f>
        <v>7231190712110</v>
      </c>
    </row>
    <row r="1173" spans="25:29" x14ac:dyDescent="0.2">
      <c r="Y1173" s="219" t="s">
        <v>1625</v>
      </c>
      <c r="Z1173" s="219" t="s">
        <v>1626</v>
      </c>
      <c r="AA1173" s="219" t="s">
        <v>858</v>
      </c>
      <c r="AB1173" s="219" t="s">
        <v>859</v>
      </c>
      <c r="AC1173" s="219" t="str">
        <f>CONCATENATE(tPrihodKorisnik[[#This Row],[Vrsta prihoda]],tPrihodKorisnik[[#This Row],[Šifra budžetskog korisnika]])</f>
        <v>7231190712200</v>
      </c>
    </row>
    <row r="1174" spans="25:29" x14ac:dyDescent="0.2">
      <c r="Y1174" s="219" t="s">
        <v>1625</v>
      </c>
      <c r="Z1174" s="219" t="s">
        <v>1626</v>
      </c>
      <c r="AA1174" s="219" t="s">
        <v>1519</v>
      </c>
      <c r="AB1174" s="219" t="s">
        <v>1520</v>
      </c>
      <c r="AC1174" s="219" t="str">
        <f>CONCATENATE(tPrihodKorisnik[[#This Row],[Vrsta prihoda]],tPrihodKorisnik[[#This Row],[Šifra budžetskog korisnika]])</f>
        <v>7231190712247</v>
      </c>
    </row>
    <row r="1175" spans="25:29" x14ac:dyDescent="0.2">
      <c r="Y1175" s="219" t="s">
        <v>1625</v>
      </c>
      <c r="Z1175" s="219" t="s">
        <v>1626</v>
      </c>
      <c r="AA1175" s="219" t="s">
        <v>1521</v>
      </c>
      <c r="AB1175" s="219" t="s">
        <v>1522</v>
      </c>
      <c r="AC1175" s="219" t="str">
        <f>CONCATENATE(tPrihodKorisnik[[#This Row],[Vrsta prihoda]],tPrihodKorisnik[[#This Row],[Šifra budžetskog korisnika]])</f>
        <v>7231190712248</v>
      </c>
    </row>
    <row r="1176" spans="25:29" x14ac:dyDescent="0.2">
      <c r="Y1176" s="219" t="s">
        <v>1625</v>
      </c>
      <c r="Z1176" s="219" t="s">
        <v>1626</v>
      </c>
      <c r="AA1176" s="219" t="s">
        <v>1523</v>
      </c>
      <c r="AB1176" s="219" t="s">
        <v>1524</v>
      </c>
      <c r="AC1176" s="219" t="str">
        <f>CONCATENATE(tPrihodKorisnik[[#This Row],[Vrsta prihoda]],tPrihodKorisnik[[#This Row],[Šifra budžetskog korisnika]])</f>
        <v>7231190712249</v>
      </c>
    </row>
    <row r="1177" spans="25:29" x14ac:dyDescent="0.2">
      <c r="Y1177" s="219" t="s">
        <v>1625</v>
      </c>
      <c r="Z1177" s="219" t="s">
        <v>1626</v>
      </c>
      <c r="AA1177" s="219" t="s">
        <v>1525</v>
      </c>
      <c r="AB1177" s="219" t="s">
        <v>1526</v>
      </c>
      <c r="AC1177" s="219" t="str">
        <f>CONCATENATE(tPrihodKorisnik[[#This Row],[Vrsta prihoda]],tPrihodKorisnik[[#This Row],[Šifra budžetskog korisnika]])</f>
        <v>7231190712252</v>
      </c>
    </row>
    <row r="1178" spans="25:29" x14ac:dyDescent="0.2">
      <c r="Y1178" s="219" t="s">
        <v>1625</v>
      </c>
      <c r="Z1178" s="219" t="s">
        <v>1626</v>
      </c>
      <c r="AA1178" s="219" t="s">
        <v>1527</v>
      </c>
      <c r="AB1178" s="219" t="s">
        <v>1478</v>
      </c>
      <c r="AC1178" s="219" t="str">
        <f>CONCATENATE(tPrihodKorisnik[[#This Row],[Vrsta prihoda]],tPrihodKorisnik[[#This Row],[Šifra budžetskog korisnika]])</f>
        <v>7231190712323</v>
      </c>
    </row>
    <row r="1179" spans="25:29" x14ac:dyDescent="0.2">
      <c r="Y1179" s="219" t="s">
        <v>1625</v>
      </c>
      <c r="Z1179" s="219" t="s">
        <v>1626</v>
      </c>
      <c r="AA1179" s="219" t="s">
        <v>1528</v>
      </c>
      <c r="AB1179" s="219" t="s">
        <v>1529</v>
      </c>
      <c r="AC1179" s="219" t="str">
        <f>CONCATENATE(tPrihodKorisnik[[#This Row],[Vrsta prihoda]],tPrihodKorisnik[[#This Row],[Šifra budžetskog korisnika]])</f>
        <v>7231190712324</v>
      </c>
    </row>
    <row r="1180" spans="25:29" x14ac:dyDescent="0.2">
      <c r="Y1180" s="219" t="s">
        <v>1625</v>
      </c>
      <c r="Z1180" s="219" t="s">
        <v>1626</v>
      </c>
      <c r="AA1180" s="219" t="s">
        <v>1530</v>
      </c>
      <c r="AB1180" s="219" t="s">
        <v>1531</v>
      </c>
      <c r="AC1180" s="219" t="str">
        <f>CONCATENATE(tPrihodKorisnik[[#This Row],[Vrsta prihoda]],tPrihodKorisnik[[#This Row],[Šifra budžetskog korisnika]])</f>
        <v>7231190712325</v>
      </c>
    </row>
    <row r="1181" spans="25:29" x14ac:dyDescent="0.2">
      <c r="Y1181" s="219" t="s">
        <v>1625</v>
      </c>
      <c r="Z1181" s="219" t="s">
        <v>1626</v>
      </c>
      <c r="AA1181" s="219" t="s">
        <v>1532</v>
      </c>
      <c r="AB1181" s="219" t="s">
        <v>1478</v>
      </c>
      <c r="AC1181" s="219" t="str">
        <f>CONCATENATE(tPrihodKorisnik[[#This Row],[Vrsta prihoda]],tPrihodKorisnik[[#This Row],[Šifra budžetskog korisnika]])</f>
        <v>7231190712424</v>
      </c>
    </row>
    <row r="1182" spans="25:29" x14ac:dyDescent="0.2">
      <c r="Y1182" s="219" t="s">
        <v>1625</v>
      </c>
      <c r="Z1182" s="219" t="s">
        <v>1626</v>
      </c>
      <c r="AA1182" s="219" t="s">
        <v>1533</v>
      </c>
      <c r="AB1182" s="219" t="s">
        <v>1534</v>
      </c>
      <c r="AC1182" s="219" t="str">
        <f>CONCATENATE(tPrihodKorisnik[[#This Row],[Vrsta prihoda]],tPrihodKorisnik[[#This Row],[Šifra budžetskog korisnika]])</f>
        <v>7231190712425</v>
      </c>
    </row>
    <row r="1183" spans="25:29" x14ac:dyDescent="0.2">
      <c r="Y1183" s="219" t="s">
        <v>1625</v>
      </c>
      <c r="Z1183" s="219" t="s">
        <v>1626</v>
      </c>
      <c r="AA1183" s="219" t="s">
        <v>1535</v>
      </c>
      <c r="AB1183" s="219" t="s">
        <v>1536</v>
      </c>
      <c r="AC1183" s="219" t="str">
        <f>CONCATENATE(tPrihodKorisnik[[#This Row],[Vrsta prihoda]],tPrihodKorisnik[[#This Row],[Šifra budžetskog korisnika]])</f>
        <v>7231190712426</v>
      </c>
    </row>
    <row r="1184" spans="25:29" x14ac:dyDescent="0.2">
      <c r="Y1184" s="219" t="s">
        <v>1625</v>
      </c>
      <c r="Z1184" s="219" t="s">
        <v>1626</v>
      </c>
      <c r="AA1184" s="219" t="s">
        <v>1537</v>
      </c>
      <c r="AB1184" s="219" t="s">
        <v>1538</v>
      </c>
      <c r="AC1184" s="219" t="str">
        <f>CONCATENATE(tPrihodKorisnik[[#This Row],[Vrsta prihoda]],tPrihodKorisnik[[#This Row],[Šifra budžetskog korisnika]])</f>
        <v>7231190712427</v>
      </c>
    </row>
    <row r="1185" spans="25:29" x14ac:dyDescent="0.2">
      <c r="Y1185" s="219" t="s">
        <v>1625</v>
      </c>
      <c r="Z1185" s="219" t="s">
        <v>1626</v>
      </c>
      <c r="AA1185" s="219" t="s">
        <v>1539</v>
      </c>
      <c r="AB1185" s="219" t="s">
        <v>1540</v>
      </c>
      <c r="AC1185" s="219" t="str">
        <f>CONCATENATE(tPrihodKorisnik[[#This Row],[Vrsta prihoda]],tPrihodKorisnik[[#This Row],[Šifra budžetskog korisnika]])</f>
        <v>7231190712528</v>
      </c>
    </row>
    <row r="1186" spans="25:29" x14ac:dyDescent="0.2">
      <c r="Y1186" s="219" t="s">
        <v>1625</v>
      </c>
      <c r="Z1186" s="219" t="s">
        <v>1626</v>
      </c>
      <c r="AA1186" s="219" t="s">
        <v>1541</v>
      </c>
      <c r="AB1186" s="219" t="s">
        <v>1542</v>
      </c>
      <c r="AC1186" s="219" t="str">
        <f>CONCATENATE(tPrihodKorisnik[[#This Row],[Vrsta prihoda]],tPrihodKorisnik[[#This Row],[Šifra budžetskog korisnika]])</f>
        <v>7231190712529</v>
      </c>
    </row>
    <row r="1187" spans="25:29" x14ac:dyDescent="0.2">
      <c r="Y1187" s="219" t="s">
        <v>1625</v>
      </c>
      <c r="Z1187" s="219" t="s">
        <v>1626</v>
      </c>
      <c r="AA1187" s="219" t="s">
        <v>1543</v>
      </c>
      <c r="AB1187" s="219" t="s">
        <v>1544</v>
      </c>
      <c r="AC1187" s="219" t="str">
        <f>CONCATENATE(tPrihodKorisnik[[#This Row],[Vrsta prihoda]],tPrihodKorisnik[[#This Row],[Šifra budžetskog korisnika]])</f>
        <v>7231190713001</v>
      </c>
    </row>
    <row r="1188" spans="25:29" x14ac:dyDescent="0.2">
      <c r="Y1188" s="219" t="s">
        <v>1625</v>
      </c>
      <c r="Z1188" s="219" t="s">
        <v>1626</v>
      </c>
      <c r="AA1188" s="219" t="s">
        <v>646</v>
      </c>
      <c r="AB1188" s="219" t="s">
        <v>647</v>
      </c>
      <c r="AC1188" s="219" t="str">
        <f>CONCATENATE(tPrihodKorisnik[[#This Row],[Vrsta prihoda]],tPrihodKorisnik[[#This Row],[Šifra budžetskog korisnika]])</f>
        <v>7231191086001</v>
      </c>
    </row>
    <row r="1189" spans="25:29" x14ac:dyDescent="0.2">
      <c r="Y1189" s="219" t="s">
        <v>1625</v>
      </c>
      <c r="Z1189" s="219" t="s">
        <v>1626</v>
      </c>
      <c r="AA1189" s="219" t="s">
        <v>648</v>
      </c>
      <c r="AB1189" s="219" t="s">
        <v>649</v>
      </c>
      <c r="AC1189" s="219" t="str">
        <f>CONCATENATE(tPrihodKorisnik[[#This Row],[Vrsta prihoda]],tPrihodKorisnik[[#This Row],[Šifra budžetskog korisnika]])</f>
        <v>7231191087001</v>
      </c>
    </row>
    <row r="1190" spans="25:29" x14ac:dyDescent="0.2">
      <c r="Y1190" s="219" t="s">
        <v>1625</v>
      </c>
      <c r="Z1190" s="219" t="s">
        <v>1626</v>
      </c>
      <c r="AA1190" s="219" t="s">
        <v>651</v>
      </c>
      <c r="AB1190" s="219" t="s">
        <v>652</v>
      </c>
      <c r="AC1190" s="219" t="str">
        <f>CONCATENATE(tPrihodKorisnik[[#This Row],[Vrsta prihoda]],tPrihodKorisnik[[#This Row],[Šifra budžetskog korisnika]])</f>
        <v>7231191088001</v>
      </c>
    </row>
    <row r="1191" spans="25:29" x14ac:dyDescent="0.2">
      <c r="Y1191" s="219" t="s">
        <v>1625</v>
      </c>
      <c r="Z1191" s="219" t="s">
        <v>1626</v>
      </c>
      <c r="AA1191" s="219" t="s">
        <v>654</v>
      </c>
      <c r="AB1191" s="219" t="s">
        <v>655</v>
      </c>
      <c r="AC1191" s="219" t="str">
        <f>CONCATENATE(tPrihodKorisnik[[#This Row],[Vrsta prihoda]],tPrihodKorisnik[[#This Row],[Šifra budžetskog korisnika]])</f>
        <v>7231191089001</v>
      </c>
    </row>
    <row r="1192" spans="25:29" x14ac:dyDescent="0.2">
      <c r="Y1192" s="219" t="s">
        <v>1625</v>
      </c>
      <c r="Z1192" s="219" t="s">
        <v>1626</v>
      </c>
      <c r="AA1192" s="219" t="s">
        <v>640</v>
      </c>
      <c r="AB1192" s="219" t="s">
        <v>641</v>
      </c>
      <c r="AC1192" s="219" t="str">
        <f>CONCATENATE(tPrihodKorisnik[[#This Row],[Vrsta prihoda]],tPrihodKorisnik[[#This Row],[Šifra budžetskog korisnika]])</f>
        <v>7231191084001</v>
      </c>
    </row>
    <row r="1193" spans="25:29" x14ac:dyDescent="0.2">
      <c r="Y1193" s="219" t="s">
        <v>1625</v>
      </c>
      <c r="Z1193" s="219" t="s">
        <v>1626</v>
      </c>
      <c r="AA1193" s="219" t="s">
        <v>643</v>
      </c>
      <c r="AB1193" s="219" t="s">
        <v>644</v>
      </c>
      <c r="AC1193" s="219" t="str">
        <f>CONCATENATE(tPrihodKorisnik[[#This Row],[Vrsta prihoda]],tPrihodKorisnik[[#This Row],[Šifra budžetskog korisnika]])</f>
        <v>7231191085001</v>
      </c>
    </row>
    <row r="1194" spans="25:29" x14ac:dyDescent="0.2">
      <c r="Y1194" s="219" t="s">
        <v>1625</v>
      </c>
      <c r="Z1194" s="219" t="s">
        <v>1626</v>
      </c>
      <c r="AA1194" s="219" t="s">
        <v>1513</v>
      </c>
      <c r="AB1194" s="219" t="s">
        <v>1514</v>
      </c>
      <c r="AC1194" s="219" t="str">
        <f>CONCATENATE(tPrihodKorisnik[[#This Row],[Vrsta prihoda]],tPrihodKorisnik[[#This Row],[Šifra budžetskog korisnika]])</f>
        <v>7231191083001</v>
      </c>
    </row>
    <row r="1195" spans="25:29" x14ac:dyDescent="0.2">
      <c r="Y1195" s="219" t="s">
        <v>1625</v>
      </c>
      <c r="Z1195" s="219" t="s">
        <v>1626</v>
      </c>
      <c r="AA1195" s="219" t="s">
        <v>1547</v>
      </c>
      <c r="AB1195" s="219" t="s">
        <v>1548</v>
      </c>
      <c r="AC1195" s="219" t="str">
        <f>CONCATENATE(tPrihodKorisnik[[#This Row],[Vrsta prihoda]],tPrihodKorisnik[[#This Row],[Šifra budžetskog korisnika]])</f>
        <v>7231190712253</v>
      </c>
    </row>
    <row r="1196" spans="25:29" x14ac:dyDescent="0.2">
      <c r="Y1196" s="219" t="s">
        <v>1625</v>
      </c>
      <c r="Z1196" s="219" t="s">
        <v>1626</v>
      </c>
      <c r="AA1196" s="219" t="s">
        <v>1549</v>
      </c>
      <c r="AB1196" s="219" t="s">
        <v>1550</v>
      </c>
      <c r="AC1196" s="219" t="str">
        <f>CONCATENATE(tPrihodKorisnik[[#This Row],[Vrsta prihoda]],tPrihodKorisnik[[#This Row],[Šifra budžetskog korisnika]])</f>
        <v>7231190712254</v>
      </c>
    </row>
    <row r="1197" spans="25:29" x14ac:dyDescent="0.2">
      <c r="Y1197" s="219" t="s">
        <v>1625</v>
      </c>
      <c r="Z1197" s="219" t="s">
        <v>1626</v>
      </c>
      <c r="AA1197" s="219" t="s">
        <v>1551</v>
      </c>
      <c r="AB1197" s="219" t="s">
        <v>1552</v>
      </c>
      <c r="AC1197" s="219" t="str">
        <f>CONCATENATE(tPrihodKorisnik[[#This Row],[Vrsta prihoda]],tPrihodKorisnik[[#This Row],[Šifra budžetskog korisnika]])</f>
        <v>7231190712255</v>
      </c>
    </row>
    <row r="1198" spans="25:29" x14ac:dyDescent="0.2">
      <c r="Y1198" s="219" t="s">
        <v>1625</v>
      </c>
      <c r="Z1198" s="219" t="s">
        <v>1626</v>
      </c>
      <c r="AA1198" s="219" t="s">
        <v>1553</v>
      </c>
      <c r="AB1198" s="219" t="s">
        <v>1554</v>
      </c>
      <c r="AC1198" s="219" t="str">
        <f>CONCATENATE(tPrihodKorisnik[[#This Row],[Vrsta prihoda]],tPrihodKorisnik[[#This Row],[Šifra budžetskog korisnika]])</f>
        <v>7231190712256</v>
      </c>
    </row>
    <row r="1199" spans="25:29" x14ac:dyDescent="0.2">
      <c r="Y1199" s="219" t="s">
        <v>1625</v>
      </c>
      <c r="Z1199" s="219" t="s">
        <v>1626</v>
      </c>
      <c r="AA1199" s="219" t="s">
        <v>1555</v>
      </c>
      <c r="AB1199" s="219" t="s">
        <v>1556</v>
      </c>
      <c r="AC1199" s="219" t="str">
        <f>CONCATENATE(tPrihodKorisnik[[#This Row],[Vrsta prihoda]],tPrihodKorisnik[[#This Row],[Šifra budžetskog korisnika]])</f>
        <v>7231190712257</v>
      </c>
    </row>
    <row r="1200" spans="25:29" x14ac:dyDescent="0.2">
      <c r="Y1200" s="219" t="s">
        <v>1625</v>
      </c>
      <c r="Z1200" s="219" t="s">
        <v>1626</v>
      </c>
      <c r="AA1200" s="219" t="s">
        <v>1557</v>
      </c>
      <c r="AB1200" s="219" t="s">
        <v>1558</v>
      </c>
      <c r="AC1200" s="219" t="str">
        <f>CONCATENATE(tPrihodKorisnik[[#This Row],[Vrsta prihoda]],tPrihodKorisnik[[#This Row],[Šifra budžetskog korisnika]])</f>
        <v>7231190712326</v>
      </c>
    </row>
    <row r="1201" spans="25:29" x14ac:dyDescent="0.2">
      <c r="Y1201" s="219" t="s">
        <v>1625</v>
      </c>
      <c r="Z1201" s="219" t="s">
        <v>1626</v>
      </c>
      <c r="AA1201" s="219" t="s">
        <v>1559</v>
      </c>
      <c r="AB1201" s="219" t="s">
        <v>1560</v>
      </c>
      <c r="AC1201" s="219" t="str">
        <f>CONCATENATE(tPrihodKorisnik[[#This Row],[Vrsta prihoda]],tPrihodKorisnik[[#This Row],[Šifra budžetskog korisnika]])</f>
        <v>7231190712327</v>
      </c>
    </row>
    <row r="1202" spans="25:29" x14ac:dyDescent="0.2">
      <c r="Y1202" s="219" t="s">
        <v>1625</v>
      </c>
      <c r="Z1202" s="219" t="s">
        <v>1626</v>
      </c>
      <c r="AA1202" s="219" t="s">
        <v>1561</v>
      </c>
      <c r="AB1202" s="219" t="s">
        <v>1562</v>
      </c>
      <c r="AC1202" s="219" t="str">
        <f>CONCATENATE(tPrihodKorisnik[[#This Row],[Vrsta prihoda]],tPrihodKorisnik[[#This Row],[Šifra budžetskog korisnika]])</f>
        <v>7231190712530</v>
      </c>
    </row>
    <row r="1203" spans="25:29" x14ac:dyDescent="0.2">
      <c r="Y1203" s="219" t="s">
        <v>1625</v>
      </c>
      <c r="Z1203" s="219" t="s">
        <v>1626</v>
      </c>
      <c r="AA1203" s="219" t="s">
        <v>1563</v>
      </c>
      <c r="AB1203" s="219" t="s">
        <v>1564</v>
      </c>
      <c r="AC1203" s="219" t="str">
        <f>CONCATENATE(tPrihodKorisnik[[#This Row],[Vrsta prihoda]],tPrihodKorisnik[[#This Row],[Šifra budžetskog korisnika]])</f>
        <v>7231190712531</v>
      </c>
    </row>
    <row r="1204" spans="25:29" x14ac:dyDescent="0.2">
      <c r="Y1204" s="219" t="s">
        <v>1625</v>
      </c>
      <c r="Z1204" s="219" t="s">
        <v>1626</v>
      </c>
      <c r="AA1204" s="219" t="s">
        <v>1565</v>
      </c>
      <c r="AB1204" s="219" t="s">
        <v>1566</v>
      </c>
      <c r="AC1204" s="219" t="str">
        <f>CONCATENATE(tPrihodKorisnik[[#This Row],[Vrsta prihoda]],tPrihodKorisnik[[#This Row],[Šifra budžetskog korisnika]])</f>
        <v>7231190712700</v>
      </c>
    </row>
    <row r="1205" spans="25:29" x14ac:dyDescent="0.2">
      <c r="Y1205" s="219" t="s">
        <v>1625</v>
      </c>
      <c r="Z1205" s="219" t="s">
        <v>1626</v>
      </c>
      <c r="AA1205" s="219" t="s">
        <v>1567</v>
      </c>
      <c r="AB1205" s="219" t="s">
        <v>1568</v>
      </c>
      <c r="AC1205" s="219" t="str">
        <f>CONCATENATE(tPrihodKorisnik[[#This Row],[Vrsta prihoda]],tPrihodKorisnik[[#This Row],[Šifra budžetskog korisnika]])</f>
        <v>7231190712701</v>
      </c>
    </row>
    <row r="1206" spans="25:29" x14ac:dyDescent="0.2">
      <c r="Y1206" s="219" t="s">
        <v>1625</v>
      </c>
      <c r="Z1206" s="219" t="s">
        <v>1626</v>
      </c>
      <c r="AA1206" s="219" t="s">
        <v>1569</v>
      </c>
      <c r="AB1206" s="219" t="s">
        <v>1570</v>
      </c>
      <c r="AC1206" s="219" t="str">
        <f>CONCATENATE(tPrihodKorisnik[[#This Row],[Vrsta prihoda]],tPrihodKorisnik[[#This Row],[Šifra budžetskog korisnika]])</f>
        <v>7231190712702</v>
      </c>
    </row>
    <row r="1207" spans="25:29" x14ac:dyDescent="0.2">
      <c r="Y1207" s="219" t="s">
        <v>1625</v>
      </c>
      <c r="Z1207" s="219" t="s">
        <v>1626</v>
      </c>
      <c r="AA1207" s="219" t="s">
        <v>1571</v>
      </c>
      <c r="AB1207" s="219" t="s">
        <v>1572</v>
      </c>
      <c r="AC1207" s="219" t="str">
        <f>CONCATENATE(tPrihodKorisnik[[#This Row],[Vrsta prihoda]],tPrihodKorisnik[[#This Row],[Šifra budžetskog korisnika]])</f>
        <v>7231190712703</v>
      </c>
    </row>
    <row r="1208" spans="25:29" x14ac:dyDescent="0.2">
      <c r="Y1208" s="219" t="s">
        <v>1625</v>
      </c>
      <c r="Z1208" s="219" t="s">
        <v>1626</v>
      </c>
      <c r="AA1208" s="219" t="s">
        <v>1573</v>
      </c>
      <c r="AB1208" s="219" t="s">
        <v>1574</v>
      </c>
      <c r="AC1208" s="219" t="str">
        <f>CONCATENATE(tPrihodKorisnik[[#This Row],[Vrsta prihoda]],tPrihodKorisnik[[#This Row],[Šifra budžetskog korisnika]])</f>
        <v>7231190712704</v>
      </c>
    </row>
    <row r="1209" spans="25:29" x14ac:dyDescent="0.2">
      <c r="Y1209" s="219" t="s">
        <v>1625</v>
      </c>
      <c r="Z1209" s="219" t="s">
        <v>1626</v>
      </c>
      <c r="AA1209" s="219" t="s">
        <v>1575</v>
      </c>
      <c r="AB1209" s="219" t="s">
        <v>1576</v>
      </c>
      <c r="AC1209" s="219" t="str">
        <f>CONCATENATE(tPrihodKorisnik[[#This Row],[Vrsta prihoda]],tPrihodKorisnik[[#This Row],[Šifra budžetskog korisnika]])</f>
        <v>7231190712705</v>
      </c>
    </row>
    <row r="1210" spans="25:29" x14ac:dyDescent="0.2">
      <c r="Y1210" s="219" t="s">
        <v>1625</v>
      </c>
      <c r="Z1210" s="219" t="s">
        <v>1626</v>
      </c>
      <c r="AA1210" s="219" t="s">
        <v>1577</v>
      </c>
      <c r="AB1210" s="219" t="s">
        <v>1578</v>
      </c>
      <c r="AC1210" s="219" t="str">
        <f>CONCATENATE(tPrihodKorisnik[[#This Row],[Vrsta prihoda]],tPrihodKorisnik[[#This Row],[Šifra budžetskog korisnika]])</f>
        <v>7231190712706</v>
      </c>
    </row>
    <row r="1211" spans="25:29" x14ac:dyDescent="0.2">
      <c r="Y1211" s="219" t="s">
        <v>1625</v>
      </c>
      <c r="Z1211" s="219" t="s">
        <v>1626</v>
      </c>
      <c r="AA1211" s="219" t="s">
        <v>1579</v>
      </c>
      <c r="AB1211" s="219" t="s">
        <v>1580</v>
      </c>
      <c r="AC1211" s="219" t="str">
        <f>CONCATENATE(tPrihodKorisnik[[#This Row],[Vrsta prihoda]],tPrihodKorisnik[[#This Row],[Šifra budžetskog korisnika]])</f>
        <v>7231190712707</v>
      </c>
    </row>
    <row r="1212" spans="25:29" x14ac:dyDescent="0.2">
      <c r="Y1212" s="219" t="s">
        <v>1625</v>
      </c>
      <c r="Z1212" s="219" t="s">
        <v>1626</v>
      </c>
      <c r="AA1212" s="219" t="s">
        <v>1581</v>
      </c>
      <c r="AB1212" s="219" t="s">
        <v>1582</v>
      </c>
      <c r="AC1212" s="219" t="str">
        <f>CONCATENATE(tPrihodKorisnik[[#This Row],[Vrsta prihoda]],tPrihodKorisnik[[#This Row],[Šifra budžetskog korisnika]])</f>
        <v>7231190712708</v>
      </c>
    </row>
    <row r="1213" spans="25:29" x14ac:dyDescent="0.2">
      <c r="Y1213" s="219" t="s">
        <v>1625</v>
      </c>
      <c r="Z1213" s="219" t="s">
        <v>1626</v>
      </c>
      <c r="AA1213" s="219" t="s">
        <v>1583</v>
      </c>
      <c r="AB1213" s="219" t="s">
        <v>1584</v>
      </c>
      <c r="AC1213" s="219" t="str">
        <f>CONCATENATE(tPrihodKorisnik[[#This Row],[Vrsta prihoda]],tPrihodKorisnik[[#This Row],[Šifra budžetskog korisnika]])</f>
        <v>7231190712709</v>
      </c>
    </row>
    <row r="1214" spans="25:29" x14ac:dyDescent="0.2">
      <c r="Y1214" s="219" t="s">
        <v>1625</v>
      </c>
      <c r="Z1214" s="219" t="s">
        <v>1626</v>
      </c>
      <c r="AA1214" s="219" t="s">
        <v>1585</v>
      </c>
      <c r="AB1214" s="219" t="s">
        <v>1586</v>
      </c>
      <c r="AC1214" s="219" t="str">
        <f>CONCATENATE(tPrihodKorisnik[[#This Row],[Vrsta prihoda]],tPrihodKorisnik[[#This Row],[Šifra budžetskog korisnika]])</f>
        <v>7231190712710</v>
      </c>
    </row>
    <row r="1215" spans="25:29" x14ac:dyDescent="0.2">
      <c r="Y1215" s="219" t="s">
        <v>1625</v>
      </c>
      <c r="Z1215" s="219" t="s">
        <v>1626</v>
      </c>
      <c r="AA1215" s="219" t="s">
        <v>1587</v>
      </c>
      <c r="AB1215" s="219" t="s">
        <v>1588</v>
      </c>
      <c r="AC1215" s="219" t="str">
        <f>CONCATENATE(tPrihodKorisnik[[#This Row],[Vrsta prihoda]],tPrihodKorisnik[[#This Row],[Šifra budžetskog korisnika]])</f>
        <v>7231190712711</v>
      </c>
    </row>
    <row r="1216" spans="25:29" x14ac:dyDescent="0.2">
      <c r="Y1216" s="219" t="s">
        <v>1625</v>
      </c>
      <c r="Z1216" s="219" t="s">
        <v>1626</v>
      </c>
      <c r="AA1216" s="219" t="s">
        <v>1589</v>
      </c>
      <c r="AB1216" s="219" t="s">
        <v>1590</v>
      </c>
      <c r="AC1216" s="219" t="str">
        <f>CONCATENATE(tPrihodKorisnik[[#This Row],[Vrsta prihoda]],tPrihodKorisnik[[#This Row],[Šifra budžetskog korisnika]])</f>
        <v>7231190712712</v>
      </c>
    </row>
    <row r="1217" spans="25:29" x14ac:dyDescent="0.2">
      <c r="Y1217" s="219" t="s">
        <v>1625</v>
      </c>
      <c r="Z1217" s="219" t="s">
        <v>1626</v>
      </c>
      <c r="AA1217" s="219" t="s">
        <v>1591</v>
      </c>
      <c r="AB1217" s="219" t="s">
        <v>1592</v>
      </c>
      <c r="AC1217" s="219" t="str">
        <f>CONCATENATE(tPrihodKorisnik[[#This Row],[Vrsta prihoda]],tPrihodKorisnik[[#This Row],[Šifra budžetskog korisnika]])</f>
        <v>7231190712713</v>
      </c>
    </row>
    <row r="1218" spans="25:29" x14ac:dyDescent="0.2">
      <c r="Y1218" s="219" t="s">
        <v>1625</v>
      </c>
      <c r="Z1218" s="219" t="s">
        <v>1626</v>
      </c>
      <c r="AA1218" s="219" t="s">
        <v>1593</v>
      </c>
      <c r="AB1218" s="219" t="s">
        <v>1478</v>
      </c>
      <c r="AC1218" s="219" t="str">
        <f>CONCATENATE(tPrihodKorisnik[[#This Row],[Vrsta prihoda]],tPrihodKorisnik[[#This Row],[Šifra budžetskog korisnika]])</f>
        <v>7231190712714</v>
      </c>
    </row>
    <row r="1219" spans="25:29" x14ac:dyDescent="0.2">
      <c r="Y1219" s="219" t="s">
        <v>1625</v>
      </c>
      <c r="Z1219" s="219" t="s">
        <v>1626</v>
      </c>
      <c r="AA1219" s="219" t="s">
        <v>1594</v>
      </c>
      <c r="AB1219" s="219" t="s">
        <v>883</v>
      </c>
      <c r="AC1219" s="219" t="str">
        <f>CONCATENATE(tPrihodKorisnik[[#This Row],[Vrsta prihoda]],tPrihodKorisnik[[#This Row],[Šifra budžetskog korisnika]])</f>
        <v>7231190712715</v>
      </c>
    </row>
    <row r="1220" spans="25:29" x14ac:dyDescent="0.2">
      <c r="Y1220" s="219" t="s">
        <v>1625</v>
      </c>
      <c r="Z1220" s="219" t="s">
        <v>1626</v>
      </c>
      <c r="AA1220" s="219" t="s">
        <v>1595</v>
      </c>
      <c r="AB1220" s="219" t="s">
        <v>1596</v>
      </c>
      <c r="AC1220" s="219" t="str">
        <f>CONCATENATE(tPrihodKorisnik[[#This Row],[Vrsta prihoda]],tPrihodKorisnik[[#This Row],[Šifra budžetskog korisnika]])</f>
        <v>7231190712716</v>
      </c>
    </row>
    <row r="1221" spans="25:29" x14ac:dyDescent="0.2">
      <c r="Y1221" s="219" t="s">
        <v>1625</v>
      </c>
      <c r="Z1221" s="219" t="s">
        <v>1626</v>
      </c>
      <c r="AA1221" s="219" t="s">
        <v>1597</v>
      </c>
      <c r="AB1221" s="219" t="s">
        <v>967</v>
      </c>
      <c r="AC1221" s="219" t="str">
        <f>CONCATENATE(tPrihodKorisnik[[#This Row],[Vrsta prihoda]],tPrihodKorisnik[[#This Row],[Šifra budžetskog korisnika]])</f>
        <v>7231190712717</v>
      </c>
    </row>
    <row r="1222" spans="25:29" x14ac:dyDescent="0.2">
      <c r="Y1222" s="219" t="s">
        <v>1625</v>
      </c>
      <c r="Z1222" s="219" t="s">
        <v>1626</v>
      </c>
      <c r="AA1222" s="219" t="s">
        <v>1598</v>
      </c>
      <c r="AB1222" s="219" t="s">
        <v>889</v>
      </c>
      <c r="AC1222" s="219" t="str">
        <f>CONCATENATE(tPrihodKorisnik[[#This Row],[Vrsta prihoda]],tPrihodKorisnik[[#This Row],[Šifra budžetskog korisnika]])</f>
        <v>7231190712718</v>
      </c>
    </row>
    <row r="1223" spans="25:29" x14ac:dyDescent="0.2">
      <c r="Y1223" s="219" t="s">
        <v>1627</v>
      </c>
      <c r="Z1223" s="219" t="s">
        <v>1628</v>
      </c>
      <c r="AA1223" s="219" t="s">
        <v>69</v>
      </c>
      <c r="AB1223" s="219" t="s">
        <v>112</v>
      </c>
      <c r="AC1223" s="219" t="str">
        <f>CONCATENATE(tPrihodKorisnik[[#This Row],[Vrsta prihoda]],tPrihodKorisnik[[#This Row],[Šifra budžetskog korisnika]])</f>
        <v>7291139999999</v>
      </c>
    </row>
    <row r="1224" spans="25:29" x14ac:dyDescent="0.2">
      <c r="Y1224" s="219" t="s">
        <v>1629</v>
      </c>
      <c r="Z1224" s="219" t="s">
        <v>1630</v>
      </c>
      <c r="AA1224" s="219" t="s">
        <v>69</v>
      </c>
      <c r="AB1224" s="219" t="s">
        <v>112</v>
      </c>
      <c r="AC1224" s="239" t="str">
        <f>CONCATENATE(tPrihodKorisnik[[#This Row],[Vrsta prihoda]],tPrihodKorisnik[[#This Row],[Šifra budžetskog korisnika]])</f>
        <v>7291149999999</v>
      </c>
    </row>
  </sheetData>
  <sheetProtection algorithmName="SHA-512" hashValue="2EA5MuEtaqWXK5nz06hoAk9RUVdAPf78Kp6v/XrmJv4gLDFopBumL7wDeGm4eOkaVdKNaNljGnGqzMVJ/cNGNQ==" saltValue="oJCPLe7RdkF9C44Zq1w+CQ==" spinCount="100000" sheet="1" objects="1" scenarios="1" selectLockedCells="1"/>
  <hyperlinks>
    <hyperlink ref="B3" location="Sifarnici!D1" display="Posrednici" xr:uid="{00000000-0004-0000-0100-000000000000}"/>
    <hyperlink ref="B4" location="Sifarnici!J1" display="Banke" xr:uid="{00000000-0004-0000-0100-000001000000}"/>
    <hyperlink ref="B5" location="Sifarnici!P1" display="Trezor i Opštine" xr:uid="{00000000-0004-0000-0100-000002000000}"/>
    <hyperlink ref="B6" location="Sifarnici!U1" display="Vrsta Prihoda" xr:uid="{00000000-0004-0000-0100-000003000000}"/>
    <hyperlink ref="B7" location="Sifarnici!Y1" display="Prihodi budžetskih korisnika" xr:uid="{00000000-0004-0000-0100-000004000000}"/>
  </hyperlinks>
  <pageMargins left="0.7" right="0.7" top="0.75" bottom="0.75" header="0.3" footer="0.3"/>
  <pageSetup paperSize="9" scale="43" fitToWidth="2" fitToHeight="0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79998168889431442"/>
  </sheetPr>
  <dimension ref="A1:C12"/>
  <sheetViews>
    <sheetView showRowColHeaders="0" topLeftCell="XFD1048576" workbookViewId="0">
      <selection sqref="A1:XFD1048576"/>
    </sheetView>
  </sheetViews>
  <sheetFormatPr defaultColWidth="0" defaultRowHeight="15" zeroHeight="1" x14ac:dyDescent="0.2"/>
  <cols>
    <col min="1" max="1" width="29.77734375" hidden="1"/>
    <col min="2" max="2" width="20.77734375" hidden="1"/>
    <col min="3" max="3" width="33.33203125" hidden="1"/>
    <col min="4" max="16384" width="8.88671875" hidden="1"/>
  </cols>
  <sheetData>
    <row r="1" spans="1:3" hidden="1" x14ac:dyDescent="0.2">
      <c r="A1" s="238" t="s">
        <v>1631</v>
      </c>
      <c r="B1" s="238" t="s">
        <v>1632</v>
      </c>
      <c r="C1" s="238" t="s">
        <v>1633</v>
      </c>
    </row>
    <row r="2" spans="1:3" hidden="1" x14ac:dyDescent="0.2">
      <c r="A2" t="s">
        <v>1634</v>
      </c>
      <c r="B2" t="b">
        <f>_Valid</f>
        <v>0</v>
      </c>
      <c r="C2" t="s">
        <v>1635</v>
      </c>
    </row>
    <row r="3" spans="1:3" hidden="1" x14ac:dyDescent="0.2">
      <c r="A3" t="s">
        <v>1636</v>
      </c>
      <c r="B3" t="str">
        <f>_UID</f>
        <v/>
      </c>
      <c r="C3" t="str">
        <f>'MLK2'!E9</f>
        <v>JIB</v>
      </c>
    </row>
    <row r="4" spans="1:3" hidden="1" x14ac:dyDescent="0.2">
      <c r="A4" t="s">
        <v>1637</v>
      </c>
      <c r="B4" t="str">
        <f>_MainAccountNumber</f>
        <v/>
      </c>
      <c r="C4" t="str">
        <f>'MLK2'!E14</f>
        <v>Glavni račun u banci</v>
      </c>
    </row>
    <row r="5" spans="1:3" hidden="1" x14ac:dyDescent="0.2">
      <c r="A5" t="s">
        <v>1638</v>
      </c>
      <c r="B5" t="str">
        <f>_Place</f>
        <v/>
      </c>
      <c r="C5" t="str">
        <f>'MLK2'!E74</f>
        <v>Mjesto</v>
      </c>
    </row>
    <row r="6" spans="1:3" hidden="1" x14ac:dyDescent="0.2">
      <c r="A6" t="s">
        <v>1639</v>
      </c>
      <c r="B6" t="str">
        <f>_Date</f>
        <v/>
      </c>
      <c r="C6" t="str">
        <f>'MLK2'!E76</f>
        <v>Datum i vrijeme</v>
      </c>
    </row>
    <row r="7" spans="1:3" hidden="1" x14ac:dyDescent="0.2">
      <c r="A7" t="s">
        <v>1640</v>
      </c>
      <c r="B7" t="str">
        <f>_Time</f>
        <v/>
      </c>
      <c r="C7" t="str">
        <f>'MLK2'!E79</f>
        <v>Vrijeme</v>
      </c>
    </row>
    <row r="8" spans="1:3" hidden="1" x14ac:dyDescent="0.2">
      <c r="A8" t="s">
        <v>1641</v>
      </c>
      <c r="B8" t="str">
        <f>_AuthorizedPersonForRepresentation</f>
        <v/>
      </c>
      <c r="C8" t="str">
        <f>'MLK2'!E84</f>
        <v>Zakonski zastupnik učesnika (potpis)</v>
      </c>
    </row>
    <row r="9" spans="1:3" hidden="1" x14ac:dyDescent="0.2">
      <c r="A9" t="s">
        <v>1642</v>
      </c>
      <c r="B9">
        <f>ROW( _TableIdentifier)</f>
        <v>20</v>
      </c>
    </row>
    <row r="10" spans="1:3" hidden="1" x14ac:dyDescent="0.2">
      <c r="A10" t="s">
        <v>1643</v>
      </c>
      <c r="B10">
        <f>COLUMN( _TableIdentifier)</f>
        <v>3</v>
      </c>
    </row>
    <row r="11" spans="1:3" hidden="1" x14ac:dyDescent="0.2">
      <c r="A11" t="s">
        <v>1644</v>
      </c>
      <c r="B11">
        <v>50</v>
      </c>
    </row>
    <row r="12" spans="1:3" hidden="1" x14ac:dyDescent="0.2">
      <c r="A12" t="s">
        <v>1645</v>
      </c>
      <c r="B12" t="str">
        <f xml:space="preserve"> "16.08.2022"</f>
        <v>16.08.2022</v>
      </c>
    </row>
  </sheetData>
  <sheetProtection algorithmName="SHA-512" hashValue="tUdX625lxe6hYo0Naja3pSuGbJMlc5gpBDvRD22EYQ/H9gHoLkwXvPtyfTyXfgUO5EQSpFWBDk+AQFLGoC4bXQ==" saltValue="ECPkMcQI6kBnCySKy99MWQ==" spinCount="100000" sheet="1" objects="1" scenarios="1" selectLockedCells="1" selectUnlockedCells="1"/>
  <pageMargins left="0.7" right="0.7" top="0.75" bottom="0.75" header="0.3" footer="0.3"/>
  <pageSetup scale="9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MLK2</vt:lpstr>
      <vt:lpstr>Sifarnici</vt:lpstr>
      <vt:lpstr>Import</vt:lpstr>
      <vt:lpstr>Import_VersionDate</vt:lpstr>
      <vt:lpstr>'MLK2'!Print_Area</vt:lpstr>
      <vt:lpstr>'MLK2'!Print_Titles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Grahovac</dc:creator>
  <cp:lastModifiedBy>Boris Djurdjevic</cp:lastModifiedBy>
  <dcterms:created xsi:type="dcterms:W3CDTF">2018-07-12T11:24:06Z</dcterms:created>
  <dcterms:modified xsi:type="dcterms:W3CDTF">2022-08-16T13:22:52Z</dcterms:modified>
</cp:coreProperties>
</file>